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Q:\Managementsystem_2011\20_Archiv\410_Archiv_Integriertes_ManagementSystem\31_Reach_RoHS_CM\17_Extended_Minerals_EMRT\"/>
    </mc:Choice>
  </mc:AlternateContent>
  <xr:revisionPtr revIDLastSave="0" documentId="13_ncr:1_{B0ECD3E9-4D2F-4F08-9C0B-CCDED9D51EAC}"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75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T6" i="5"/>
  <c r="S6" i="5"/>
  <c r="R6" i="5"/>
  <c r="J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<sst xmlns="http://schemas.openxmlformats.org/spreadsheetml/2006/main" count="28469" uniqueCount="20169">
  <si>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</si>
  <si>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</si>
  <si>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</si>
  <si>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</si>
  <si>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</si>
  <si>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</si>
  <si>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</si>
  <si>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</si>
  <si>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</si>
  <si>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</si>
  <si>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</si>
  <si>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</si>
  <si>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</si>
  <si>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</si>
  <si>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</si>
  <si>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</si>
  <si>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</si>
  <si>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</si>
  <si>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</si>
  <si>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</si>
  <si>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</si>
  <si>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</si>
  <si>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</si>
  <si>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</si>
  <si>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</si>
  <si>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</si>
  <si>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</si>
  <si>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</si>
  <si>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</si>
  <si>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</si>
  <si>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</si>
  <si>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</si>
  <si>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</si>
  <si>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</si>
  <si>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</si>
  <si>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</si>
  <si>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</si>
  <si>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</si>
  <si>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</si>
  <si>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</si>
  <si>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</si>
  <si>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</si>
  <si>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</si>
  <si>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</si>
  <si>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</si>
  <si>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</si>
  <si>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</si>
  <si>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</si>
  <si>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</si>
  <si>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</si>
  <si>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</si>
  <si>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</si>
  <si>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</si>
  <si>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</si>
  <si>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</si>
  <si>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</si>
  <si>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</si>
  <si>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</si>
  <si>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</si>
  <si>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</si>
  <si>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</si>
  <si>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</si>
  <si>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</si>
  <si>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</si>
  <si>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</si>
  <si>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</si>
  <si>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</si>
  <si>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</si>
  <si>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</si>
  <si>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</si>
  <si>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</si>
  <si>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</si>
  <si>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</si>
  <si>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</si>
  <si>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</si>
  <si>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</si>
  <si>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</si>
  <si>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</si>
  <si>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</si>
  <si>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</si>
  <si>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</si>
  <si>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</si>
  <si>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</si>
  <si>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</si>
  <si>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</si>
  <si>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</si>
  <si>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</si>
  <si>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</si>
  <si>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</si>
  <si>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</si>
  <si>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</si>
  <si>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</si>
  <si>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</si>
  <si>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</si>
  <si>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</si>
  <si>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</si>
  <si>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</si>
  <si>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</si>
  <si>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</si>
  <si>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</si>
  <si>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</si>
  <si>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</si>
  <si>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</si>
  <si>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</si>
  <si>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</si>
  <si>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</si>
  <si>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</si>
  <si>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</si>
  <si>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</si>
  <si>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</si>
  <si>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</si>
  <si>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</si>
  <si>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</si>
  <si>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</si>
  <si>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</si>
  <si>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</si>
  <si>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</si>
  <si>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</si>
  <si>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</si>
  <si>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</si>
  <si>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</si>
  <si>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</si>
  <si>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</si>
  <si>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</si>
  <si>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</si>
  <si>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</si>
  <si>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</si>
  <si>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</si>
  <si>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</si>
  <si>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</si>
  <si>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</si>
  <si>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</si>
  <si>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</si>
  <si>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</si>
  <si>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</si>
  <si>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</si>
  <si>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</si>
  <si>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</si>
  <si>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</si>
  <si>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</si>
  <si>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</si>
  <si>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</si>
  <si>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</si>
  <si>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</si>
  <si>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</si>
  <si>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</si>
  <si>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</si>
  <si>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</si>
  <si>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</si>
  <si>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</si>
  <si>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</si>
  <si>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</si>
  <si>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</si>
  <si>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</si>
  <si>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</si>
  <si>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</si>
  <si>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</si>
  <si>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</si>
  <si>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</si>
  <si>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</si>
  <si>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</si>
  <si>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</si>
  <si>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</si>
  <si>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</si>
  <si>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</si>
  <si>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</si>
  <si>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</si>
  <si>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</si>
  <si>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</si>
  <si>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</si>
  <si>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</si>
  <si>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</si>
  <si>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</si>
  <si>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</si>
  <si>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</si>
  <si>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</si>
  <si>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</si>
  <si>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</si>
  <si>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</si>
  <si>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</si>
  <si>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</si>
  <si>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</si>
  <si>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</si>
  <si>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</si>
  <si>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</si>
  <si>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</si>
  <si>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</si>
  <si>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</si>
  <si>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</si>
  <si>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</si>
  <si>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</si>
  <si>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</si>
  <si>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</si>
  <si>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</si>
  <si>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</si>
  <si>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</si>
  <si>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</si>
  <si>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</si>
  <si>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</si>
  <si>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</si>
  <si>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</si>
  <si>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</si>
  <si>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</si>
  <si>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</si>
  <si>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</si>
  <si>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</si>
  <si>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</si>
  <si>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</si>
  <si>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</si>
  <si>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</si>
  <si>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</si>
  <si>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</si>
  <si>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</si>
  <si>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</si>
  <si>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</si>
  <si>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</si>
  <si>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</si>
  <si>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</si>
  <si>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</si>
  <si>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</si>
  <si>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</si>
  <si>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</si>
  <si>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</si>
  <si>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</si>
  <si>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</si>
  <si>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</si>
  <si>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</si>
  <si>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</si>
  <si>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</si>
  <si>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</si>
  <si>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</si>
  <si>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</si>
  <si>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</si>
  <si>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</si>
  <si>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</si>
  <si>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</si>
  <si>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</si>
  <si>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</si>
  <si>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</si>
  <si>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</si>
  <si>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</si>
  <si>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</si>
  <si>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</si>
  <si>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</si>
  <si>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</si>
  <si>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</si>
  <si>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</si>
  <si>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</si>
  <si>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</si>
  <si>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</si>
  <si>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</si>
  <si>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</si>
  <si>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</si>
  <si>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</si>
  <si>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</si>
  <si>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</si>
  <si>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</si>
  <si>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</si>
  <si>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</si>
  <si>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</si>
  <si>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</si>
  <si>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</si>
  <si>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</si>
  <si>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</si>
  <si>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</si>
  <si>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</si>
  <si>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</si>
  <si>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</si>
  <si>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</si>
  <si>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</si>
  <si>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</si>
  <si>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</si>
  <si>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</si>
  <si>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</si>
  <si>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</si>
  <si>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</si>
  <si>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</si>
  <si>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</si>
  <si>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</si>
  <si>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</si>
  <si>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</si>
  <si>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</si>
  <si>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</si>
  <si>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</si>
  <si>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</si>
  <si>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</si>
  <si>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</si>
  <si>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</si>
  <si>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</si>
  <si>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</si>
  <si>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</si>
  <si>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</si>
  <si>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</si>
  <si>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</si>
  <si>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</si>
  <si>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</si>
  <si>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</si>
  <si>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</si>
  <si>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</si>
  <si>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</si>
  <si>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</si>
  <si>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</si>
  <si>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</si>
  <si>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</si>
  <si>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</si>
  <si>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</si>
  <si>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</si>
  <si>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</si>
  <si>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</si>
  <si>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</si>
  <si>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</si>
  <si>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</si>
  <si>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</si>
  <si>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</si>
  <si>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</si>
  <si>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</si>
  <si>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</si>
  <si>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</si>
  <si>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</si>
  <si>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</si>
  <si>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</si>
  <si>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</si>
  <si>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</si>
  <si>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</si>
  <si>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</si>
  <si>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</si>
  <si>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</si>
  <si>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</si>
  <si>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</si>
  <si>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</si>
  <si>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</si>
  <si>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</si>
  <si>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</si>
  <si>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</si>
  <si>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</si>
  <si>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</si>
  <si>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</si>
  <si>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</si>
  <si>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</si>
  <si>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</si>
  <si>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</si>
  <si>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</si>
  <si>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</si>
  <si>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</si>
  <si>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</si>
  <si>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</si>
  <si>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</si>
  <si>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</si>
  <si>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</si>
  <si>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</si>
  <si>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</si>
  <si>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</si>
  <si>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</si>
  <si>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</si>
  <si>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</si>
  <si>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</si>
  <si>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</si>
  <si>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</si>
  <si>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</si>
  <si>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</si>
  <si>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</si>
  <si>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</si>
  <si>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</si>
  <si>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</si>
  <si>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</si>
  <si>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</si>
  <si>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</si>
  <si>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</si>
  <si>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</si>
  <si>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</si>
  <si>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</si>
  <si>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</si>
  <si>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</si>
  <si>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</si>
  <si>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</si>
  <si>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</si>
  <si>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</si>
  <si>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</si>
  <si>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</si>
  <si>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</si>
  <si>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</si>
  <si>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</si>
  <si>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</si>
  <si>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</si>
  <si>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</si>
  <si>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</si>
  <si>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</si>
  <si>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</si>
  <si>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</si>
  <si>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</si>
  <si>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</si>
  <si>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</si>
  <si>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</si>
  <si>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</si>
  <si>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</si>
  <si>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</si>
  <si>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</si>
  <si>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</si>
  <si>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</si>
  <si>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</si>
  <si>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</si>
  <si>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</si>
  <si>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</si>
  <si>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</si>
  <si>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</si>
  <si>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</si>
  <si>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</si>
  <si>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</si>
  <si>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</si>
  <si>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</si>
  <si>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</si>
  <si>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</si>
  <si>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</si>
  <si>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</si>
  <si>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</si>
  <si>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</si>
  <si>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</si>
  <si>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</si>
  <si>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</si>
  <si>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</si>
  <si>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</si>
  <si>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</si>
  <si>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</si>
  <si>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</si>
  <si>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</si>
  <si>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</si>
  <si>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</si>
  <si>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</si>
  <si>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</si>
  <si>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</si>
  <si>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</si>
  <si>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</si>
  <si>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</si>
  <si>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</si>
  <si>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</si>
  <si>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</si>
  <si>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</si>
  <si>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</si>
  <si>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</si>
  <si>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</si>
  <si>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</si>
  <si>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</si>
  <si>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</si>
  <si>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</si>
  <si>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</si>
  <si>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</si>
  <si>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</si>
  <si>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</si>
  <si>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</si>
  <si>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</si>
  <si>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</si>
  <si>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</si>
  <si>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</si>
  <si>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</si>
  <si>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</si>
  <si>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</si>
  <si>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</si>
  <si>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</si>
  <si>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</si>
  <si>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</si>
  <si>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</si>
  <si>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</si>
  <si>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</si>
  <si>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</si>
  <si>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</si>
  <si>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</si>
  <si>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</si>
  <si>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</si>
  <si>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</si>
  <si>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</si>
  <si>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</si>
  <si>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</si>
  <si>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</si>
  <si>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</si>
  <si>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</si>
  <si>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</si>
  <si>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</si>
  <si>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</si>
  <si>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</si>
  <si>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</si>
  <si>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</si>
  <si>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</si>
  <si>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</si>
  <si>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</si>
  <si>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</si>
  <si>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</si>
  <si>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</si>
  <si>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</si>
  <si>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</si>
  <si>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</si>
  <si>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</si>
  <si>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</si>
  <si>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</si>
  <si>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</si>
  <si>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</si>
  <si>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</si>
  <si>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</si>
  <si>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</si>
  <si>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</si>
  <si>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</si>
  <si>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</si>
  <si>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</si>
  <si>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</si>
  <si>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</si>
  <si>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</si>
  <si>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</si>
  <si>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</si>
  <si>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</si>
  <si>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</si>
  <si>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</si>
  <si>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</si>
  <si>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</si>
  <si>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</si>
  <si>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</si>
  <si>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</si>
  <si>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</si>
  <si>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</si>
  <si>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</si>
  <si>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</si>
  <si>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</si>
  <si>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</si>
  <si>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</si>
  <si>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</si>
  <si>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</si>
  <si>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</si>
  <si>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</si>
  <si>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</si>
  <si>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</si>
  <si>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</si>
  <si>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</si>
  <si>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</si>
  <si>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</si>
  <si>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</si>
  <si>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</si>
  <si>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</si>
  <si>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</si>
  <si>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</si>
  <si>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</si>
  <si>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</si>
  <si>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</si>
  <si>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</si>
  <si>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</si>
  <si>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</si>
  <si>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</si>
  <si>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</si>
  <si>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</si>
  <si>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</si>
  <si>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</si>
  <si>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</si>
  <si>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</si>
  <si>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</si>
  <si>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</si>
  <si>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</si>
  <si>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</si>
  <si>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</si>
  <si>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</si>
  <si>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</si>
  <si>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</si>
  <si>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</si>
  <si>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</si>
  <si>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</si>
  <si>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</si>
  <si>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</si>
  <si>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</si>
  <si>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</si>
  <si>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</si>
  <si>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</si>
  <si>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</si>
  <si>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</si>
  <si>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</si>
  <si>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</si>
  <si>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</si>
  <si>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</si>
  <si>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</si>
  <si>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</si>
  <si>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</si>
  <si>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</si>
  <si>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</si>
  <si>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</si>
  <si>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</si>
  <si>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</si>
  <si>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</si>
  <si>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</si>
  <si>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</si>
  <si>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</si>
  <si>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</si>
  <si>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</si>
  <si>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</si>
  <si>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</si>
  <si>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</si>
  <si>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</si>
  <si>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</si>
  <si>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</si>
  <si>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</si>
  <si>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</si>
  <si>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</si>
  <si>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</si>
  <si>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</si>
  <si>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</si>
  <si>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</si>
  <si>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</si>
  <si>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</si>
  <si>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</si>
  <si>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</si>
  <si>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</si>
  <si>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</si>
  <si>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</si>
  <si>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</si>
  <si>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</si>
  <si>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</si>
  <si>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</si>
  <si>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</si>
  <si>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</si>
  <si>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</si>
  <si>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</si>
  <si>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</si>
  <si>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</si>
  <si>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</si>
  <si>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</si>
  <si>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</si>
  <si>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</si>
  <si>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</si>
  <si>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</si>
  <si>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</si>
  <si>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</si>
  <si>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</si>
  <si>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</si>
  <si>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</si>
  <si>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</si>
  <si>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</si>
  <si>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</si>
  <si>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</si>
  <si>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</si>
  <si>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</si>
  <si>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</si>
  <si>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</si>
  <si>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</si>
  <si>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</si>
  <si>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</si>
  <si>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</si>
  <si>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</si>
  <si>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</si>
  <si>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</si>
  <si>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</si>
  <si>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</si>
  <si>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</si>
  <si>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</si>
  <si>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</si>
  <si>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</si>
  <si>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</si>
  <si>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</si>
  <si>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</si>
  <si>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</si>
  <si>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</si>
  <si>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</si>
  <si>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</si>
  <si>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</si>
  <si>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</si>
  <si>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</si>
  <si>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</si>
  <si>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</si>
  <si>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</si>
  <si>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</si>
  <si>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</si>
  <si>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</si>
  <si>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</si>
  <si>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</si>
  <si>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</si>
  <si>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</si>
  <si>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</si>
  <si>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</si>
  <si>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</si>
  <si>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</si>
  <si>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</si>
  <si>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</si>
  <si>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</si>
  <si>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</si>
  <si>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</si>
  <si>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</si>
  <si>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</si>
  <si>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</si>
  <si>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</si>
  <si>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</si>
  <si>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</si>
  <si>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</si>
  <si>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</si>
  <si>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</si>
  <si>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</si>
  <si>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</si>
  <si>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</si>
  <si>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</si>
  <si>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</si>
  <si>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</si>
  <si>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</si>
  <si>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</si>
  <si>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</si>
  <si>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</si>
  <si>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</si>
  <si>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</si>
  <si>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</si>
  <si>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</si>
  <si>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</si>
  <si>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</si>
  <si>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</si>
  <si>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</si>
  <si>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</si>
  <si>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</si>
  <si>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</si>
  <si>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</si>
  <si>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</si>
  <si>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</si>
  <si>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</si>
  <si>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</si>
  <si>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</si>
  <si>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</si>
  <si>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</si>
  <si>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</si>
  <si>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</si>
  <si>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</si>
  <si>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</si>
  <si>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</si>
  <si>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</si>
  <si>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</si>
  <si>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</si>
  <si>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</si>
  <si>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</si>
  <si>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</si>
  <si>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</si>
  <si>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</si>
  <si>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</si>
  <si>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</si>
  <si>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</si>
  <si>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</si>
  <si>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</si>
  <si>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</si>
  <si>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</si>
  <si>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</si>
  <si>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</si>
  <si>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</si>
  <si>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</si>
  <si>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</si>
  <si>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</si>
  <si>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</si>
  <si>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</si>
  <si>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</si>
  <si>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</si>
  <si>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</si>
  <si>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</si>
  <si>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</si>
  <si>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</si>
  <si>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</si>
  <si>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</si>
  <si>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</si>
  <si>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</si>
  <si>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</si>
  <si>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</si>
  <si>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</si>
  <si>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</si>
  <si>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</si>
  <si>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</si>
  <si>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</si>
  <si>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</si>
  <si>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</si>
  <si>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</si>
  <si>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</si>
  <si>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</si>
  <si>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</si>
  <si>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</si>
  <si>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</si>
  <si>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</si>
  <si>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</si>
  <si>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</si>
  <si>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</si>
  <si>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</si>
  <si>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</si>
  <si>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</si>
  <si>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</si>
  <si>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</si>
  <si>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</si>
  <si>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</si>
  <si>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</si>
  <si>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</si>
  <si>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</si>
  <si>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</si>
  <si>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</si>
  <si>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</si>
  <si>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</si>
  <si>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</si>
  <si>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</si>
  <si>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</si>
  <si>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</si>
  <si>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</si>
  <si>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</si>
  <si>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</si>
  <si>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</si>
  <si>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</si>
  <si>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</si>
  <si>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</si>
  <si>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</si>
  <si>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</si>
  <si>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</si>
  <si>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</si>
  <si>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</si>
  <si>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</si>
  <si>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</si>
  <si>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</si>
  <si>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</si>
  <si>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</si>
  <si>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</si>
  <si>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</si>
  <si>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</si>
  <si>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</si>
  <si>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</si>
  <si>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</si>
  <si>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</si>
  <si>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</si>
  <si>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</si>
  <si>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</si>
  <si>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</si>
  <si>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</si>
  <si>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</si>
  <si>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</si>
  <si>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</si>
  <si>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</si>
  <si>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</si>
  <si>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</si>
  <si>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</si>
  <si>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</si>
  <si>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</si>
  <si>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</si>
  <si>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</si>
  <si>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</si>
  <si>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</si>
  <si>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</si>
  <si>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</si>
  <si>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</si>
  <si>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</si>
  <si>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</si>
  <si>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</si>
  <si>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</si>
  <si>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</si>
  <si>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</si>
  <si>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</si>
  <si>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</si>
  <si>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</si>
  <si>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</si>
  <si>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</si>
  <si>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</si>
  <si>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</si>
  <si>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</si>
  <si>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</si>
  <si>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</si>
  <si>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</si>
  <si>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</si>
  <si>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</si>
  <si>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</si>
  <si>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</si>
  <si>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</si>
  <si>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</si>
  <si>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</si>
  <si>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</si>
  <si>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</si>
  <si>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</si>
  <si>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</si>
  <si>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</si>
  <si>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</si>
  <si>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</si>
  <si>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</si>
  <si>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</si>
  <si>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</si>
  <si>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</si>
  <si>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</si>
  <si>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</si>
  <si>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</si>
  <si>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</si>
  <si>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</si>
  <si>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</si>
  <si>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</si>
  <si>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</si>
  <si>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</si>
  <si>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</si>
  <si>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</si>
  <si>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</si>
  <si>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</si>
  <si>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</si>
  <si>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</si>
  <si>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</si>
  <si>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</si>
  <si>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</si>
  <si>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</si>
  <si>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</si>
  <si>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</si>
  <si>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</si>
  <si>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</si>
  <si>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</si>
  <si>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</si>
  <si>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</si>
  <si>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</si>
  <si>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</si>
  <si>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</si>
  <si>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</si>
  <si>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</si>
  <si>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</si>
  <si>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</si>
  <si>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</si>
  <si>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</si>
  <si>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</si>
  <si>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</si>
  <si>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</si>
  <si>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</si>
  <si>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</si>
  <si>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</si>
  <si>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</si>
  <si>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</si>
  <si>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</si>
  <si>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</si>
  <si>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</si>
  <si>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</si>
  <si>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</si>
  <si>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</si>
  <si>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</si>
  <si>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</si>
  <si>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</si>
  <si>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</si>
  <si>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</si>
  <si>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</si>
  <si>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</si>
  <si>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</si>
  <si>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</si>
  <si>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</si>
  <si>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</si>
  <si>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</si>
  <si>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</si>
  <si>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</si>
  <si>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</si>
  <si>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</si>
  <si>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</si>
  <si>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</si>
  <si>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</si>
  <si>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</si>
  <si>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</si>
  <si>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</si>
  <si>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</si>
  <si>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</si>
  <si>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</si>
  <si>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</si>
  <si>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</si>
  <si>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</si>
  <si>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</si>
  <si>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</si>
  <si>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</si>
  <si>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</si>
  <si>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</si>
  <si>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</si>
  <si>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</si>
  <si>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</si>
  <si>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</si>
  <si>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</si>
  <si>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</si>
  <si>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</si>
  <si>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</si>
  <si>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</si>
  <si>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</si>
  <si>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</si>
  <si>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</si>
  <si>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</si>
  <si>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</si>
  <si>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</si>
  <si>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</si>
  <si>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</si>
  <si>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</si>
  <si>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</si>
  <si>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</si>
  <si>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</si>
  <si>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</si>
  <si>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</si>
  <si>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</si>
  <si>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</si>
  <si>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</si>
  <si>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</si>
  <si>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</si>
  <si>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</si>
  <si>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</si>
  <si>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</si>
  <si>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</si>
  <si>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</si>
  <si>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</si>
  <si>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</si>
  <si>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</si>
  <si>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</si>
  <si>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</si>
  <si>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</si>
  <si>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</si>
  <si>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</si>
  <si>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</si>
  <si>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</si>
  <si>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</si>
  <si>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</si>
  <si>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</si>
  <si>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</si>
  <si>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</si>
  <si>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</si>
  <si>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</si>
  <si>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</si>
  <si>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</si>
  <si>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</si>
  <si>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</si>
  <si>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</si>
  <si>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</si>
  <si>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</si>
  <si>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</si>
  <si>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</si>
  <si>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</si>
  <si>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</si>
  <si>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</si>
  <si>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</si>
  <si>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</si>
  <si>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</si>
  <si>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</si>
  <si>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</si>
  <si>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</si>
  <si>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</si>
  <si>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</si>
  <si>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</si>
  <si>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</si>
  <si>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</si>
  <si>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</si>
  <si>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</si>
  <si>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</si>
  <si>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</si>
  <si>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</si>
  <si>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</si>
  <si>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</si>
  <si>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</si>
  <si>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</si>
  <si>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</si>
  <si>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</si>
  <si>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</si>
  <si>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</si>
  <si>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</si>
  <si>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</si>
  <si>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</si>
  <si>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</si>
  <si>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</si>
  <si>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</si>
  <si>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</si>
  <si>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</si>
  <si>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</si>
  <si>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</si>
  <si>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</si>
  <si>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</si>
  <si>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</si>
  <si>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</si>
  <si>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</si>
  <si>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</si>
  <si>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</si>
  <si>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</si>
  <si>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</si>
  <si>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</si>
  <si>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</si>
  <si>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</si>
  <si>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</si>
  <si>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</si>
  <si>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</si>
  <si>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</si>
  <si>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</si>
  <si>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</si>
  <si>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</si>
  <si>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</si>
  <si>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</si>
  <si>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</si>
  <si>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</si>
  <si>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</si>
  <si>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</si>
  <si>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</si>
  <si>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</si>
  <si>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</si>
  <si>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</si>
  <si>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</si>
  <si>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</si>
  <si>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</si>
  <si>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</si>
  <si>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</si>
  <si>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</si>
  <si>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</si>
  <si>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</si>
  <si>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</si>
  <si>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</si>
  <si>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</si>
  <si>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</si>
  <si>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</si>
  <si>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</si>
  <si>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</si>
  <si>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</si>
  <si>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</si>
  <si>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</si>
  <si>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</si>
  <si>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</si>
  <si>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</si>
  <si>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</si>
  <si>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</si>
  <si>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</si>
  <si>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</si>
  <si>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</si>
  <si>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</si>
  <si>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</si>
  <si>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</si>
  <si>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</si>
  <si>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</si>
  <si>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</si>
  <si>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</si>
  <si>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</si>
  <si>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</si>
  <si>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</si>
  <si>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</si>
  <si>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</si>
  <si>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</si>
  <si>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</si>
  <si>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</si>
  <si>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</si>
  <si>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</si>
  <si>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</si>
  <si>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</si>
  <si>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</si>
  <si>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</si>
  <si>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</si>
  <si>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</si>
  <si>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</si>
  <si>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</si>
  <si>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</si>
  <si>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</si>
  <si>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</si>
  <si>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</si>
  <si>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</si>
  <si>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</si>
  <si>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</si>
  <si>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</si>
  <si>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</si>
  <si>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</si>
  <si>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</si>
  <si>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</si>
  <si>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</si>
  <si>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</si>
  <si>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</si>
  <si>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</si>
  <si>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</si>
  <si>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</si>
  <si>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</si>
  <si>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</si>
  <si>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</si>
  <si>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</si>
  <si>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</si>
  <si>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</si>
  <si>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</si>
  <si>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</si>
  <si>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</si>
  <si>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</si>
  <si>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</si>
  <si>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</si>
  <si>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</si>
  <si>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</si>
  <si>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</si>
  <si>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</si>
  <si>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</si>
  <si>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</si>
  <si>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</si>
  <si>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</si>
  <si>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</si>
  <si>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</si>
  <si>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</si>
  <si>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</si>
  <si>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</si>
  <si>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</si>
  <si>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</si>
  <si>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</si>
  <si>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</si>
  <si>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</si>
  <si>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</si>
  <si>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</si>
  <si>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</si>
  <si>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</si>
  <si>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</si>
  <si>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</si>
  <si>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</si>
  <si>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</si>
  <si>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</si>
  <si>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</si>
  <si>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</si>
  <si>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</si>
  <si>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</si>
  <si>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</si>
  <si>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</si>
  <si>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</si>
  <si>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</si>
  <si>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</si>
  <si>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</si>
  <si>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</si>
  <si>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</si>
  <si>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</si>
  <si>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</si>
  <si>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</si>
  <si>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</si>
  <si>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</si>
  <si>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</si>
  <si>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</si>
  <si>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</si>
  <si>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</si>
  <si>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</si>
  <si>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</si>
  <si>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</si>
  <si>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</si>
  <si>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</si>
  <si>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</si>
  <si>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</si>
  <si>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</si>
  <si>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</si>
  <si>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</si>
  <si>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</si>
  <si>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</si>
  <si>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</si>
  <si>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</si>
  <si>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</si>
  <si>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</si>
  <si>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</si>
  <si>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</si>
  <si>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</si>
  <si>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</si>
  <si>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</si>
  <si>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</si>
  <si>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</si>
  <si>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</si>
  <si>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</si>
  <si>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</si>
  <si>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</si>
  <si>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</si>
  <si>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</si>
  <si>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</si>
  <si>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</si>
  <si>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</si>
  <si>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</si>
  <si>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</si>
  <si>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</si>
  <si>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</si>
  <si>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</si>
  <si>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</si>
  <si>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</si>
  <si>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</si>
  <si>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</si>
  <si>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</si>
  <si>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</si>
  <si>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</si>
  <si>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</si>
  <si>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</si>
  <si>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</si>
  <si>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</si>
  <si>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</si>
  <si>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</si>
  <si>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</si>
  <si>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</si>
  <si>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</si>
  <si>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</si>
  <si>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</si>
  <si>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</si>
  <si>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</si>
  <si>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</si>
  <si>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</si>
  <si>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</si>
  <si>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</si>
  <si>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</si>
  <si>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</si>
  <si>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</si>
  <si>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</si>
  <si>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</si>
  <si>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</si>
  <si>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</si>
  <si>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</si>
  <si>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</si>
  <si>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</si>
  <si>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</si>
  <si>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</si>
  <si>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</si>
  <si>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</si>
  <si>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</si>
  <si>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</si>
  <si>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</si>
  <si>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</si>
  <si>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</si>
  <si>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</si>
  <si>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</si>
  <si>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</si>
  <si>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</si>
  <si>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</si>
  <si>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</si>
  <si>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</si>
  <si>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</si>
  <si>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</si>
  <si>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</si>
  <si>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</si>
  <si>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</si>
  <si>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</si>
  <si>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</si>
  <si>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</si>
  <si>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</si>
  <si>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</si>
  <si>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</si>
  <si>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</si>
  <si>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</si>
  <si>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</si>
  <si>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</si>
  <si>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</si>
  <si>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</si>
  <si>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</si>
  <si>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</si>
  <si>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</si>
  <si>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</si>
  <si>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</si>
  <si>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</si>
  <si>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</si>
  <si>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</si>
  <si>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</si>
  <si>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</si>
  <si>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</si>
  <si>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</si>
  <si>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</si>
  <si>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</si>
  <si>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</si>
  <si>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</si>
  <si>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</si>
  <si>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</si>
  <si>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</si>
  <si>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</si>
  <si>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</si>
  <si>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</si>
  <si>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</si>
  <si>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</si>
  <si>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</si>
  <si>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</si>
  <si>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</si>
  <si>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</si>
  <si>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</si>
  <si>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</si>
  <si>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</si>
  <si>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</si>
  <si>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</si>
  <si>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</si>
  <si>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</si>
  <si>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</si>
  <si>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</si>
  <si>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</si>
  <si>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</si>
  <si>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</si>
  <si>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</si>
  <si>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</si>
  <si>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</si>
  <si>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</si>
  <si>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</si>
  <si>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</si>
  <si>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</si>
  <si>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</si>
  <si>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</si>
  <si>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</si>
  <si>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</si>
  <si>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</si>
  <si>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</si>
  <si>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</si>
  <si>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</si>
  <si>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</si>
  <si>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</si>
  <si>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</si>
  <si>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</si>
  <si>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</si>
  <si>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</si>
  <si>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</si>
  <si>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</si>
  <si>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</si>
  <si>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</si>
  <si>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</si>
  <si>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</si>
  <si>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</si>
  <si>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</si>
  <si>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</si>
  <si>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</si>
  <si>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</si>
  <si>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</si>
  <si>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</si>
  <si>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</si>
  <si>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</si>
  <si>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</si>
  <si>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</si>
  <si>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</si>
  <si>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</si>
  <si>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</si>
  <si>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</si>
  <si>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</si>
  <si>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</si>
  <si>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</si>
  <si>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</si>
  <si>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</si>
  <si>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</si>
  <si>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</si>
  <si>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</si>
  <si>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</si>
  <si>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</si>
  <si>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</si>
  <si>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</si>
  <si>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</si>
  <si>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</si>
  <si>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</si>
  <si>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</si>
  <si>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</si>
  <si>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</si>
  <si>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</si>
  <si>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</si>
  <si>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</si>
  <si>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</si>
  <si>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</si>
  <si>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</si>
  <si>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</si>
  <si>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</si>
  <si>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</si>
  <si>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</si>
  <si>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</si>
  <si>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</si>
  <si>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</si>
  <si>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</si>
  <si>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</si>
  <si>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</si>
  <si>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</si>
  <si>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</si>
  <si>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</si>
  <si>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</si>
  <si>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</si>
  <si>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</si>
  <si>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</si>
  <si>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</si>
  <si>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</si>
  <si>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</si>
  <si>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</si>
  <si>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</si>
  <si>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</si>
  <si>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</si>
  <si>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</si>
  <si>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</si>
  <si>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</si>
  <si>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</si>
  <si>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</si>
  <si>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</si>
  <si>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</si>
  <si>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</si>
  <si>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</si>
  <si>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</si>
  <si>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</si>
  <si>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</si>
  <si>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</si>
  <si>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</si>
  <si>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</si>
  <si>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</si>
  <si>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</si>
  <si>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</si>
  <si>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</si>
  <si>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</si>
  <si>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</si>
  <si>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</si>
  <si>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</si>
  <si>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</si>
  <si>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</si>
  <si>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</si>
  <si>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</si>
  <si>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</si>
  <si>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</si>
  <si>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</si>
  <si>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</si>
  <si>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</si>
  <si>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</si>
  <si>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</si>
  <si>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</si>
  <si>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</si>
  <si>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</si>
  <si>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</si>
  <si>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</si>
  <si>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</si>
  <si>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</si>
  <si>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</si>
  <si>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</si>
  <si>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</si>
  <si>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</si>
  <si>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</si>
  <si>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</si>
  <si>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</si>
  <si>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</si>
  <si>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</si>
  <si>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</si>
  <si>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</si>
  <si>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</si>
  <si>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</si>
  <si>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</si>
  <si>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</si>
  <si>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</si>
  <si>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</si>
  <si>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</si>
  <si>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</si>
  <si>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</si>
  <si>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</si>
  <si>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</si>
  <si>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</si>
  <si>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</si>
  <si>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</si>
  <si>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</si>
  <si>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</si>
  <si>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</si>
  <si>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</si>
  <si>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</si>
  <si>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</si>
  <si>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</si>
  <si>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</si>
  <si>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</si>
  <si>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</si>
  <si>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</si>
  <si>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</si>
  <si>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</si>
  <si>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</si>
  <si>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</si>
  <si>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</si>
  <si>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</si>
  <si>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</si>
  <si>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</si>
  <si>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</si>
  <si>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</si>
  <si>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</si>
  <si>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</si>
  <si>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</si>
  <si>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</si>
  <si>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</si>
  <si>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</si>
  <si>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</si>
  <si>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</si>
  <si>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</si>
  <si>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</si>
  <si>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</si>
  <si>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</si>
  <si>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</si>
  <si>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</si>
  <si>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</si>
  <si>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</si>
  <si>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</si>
  <si>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</si>
  <si>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</si>
  <si>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</si>
  <si>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</si>
  <si>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</si>
  <si>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</si>
  <si>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</si>
  <si>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</si>
  <si>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</si>
  <si>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</si>
  <si>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</si>
  <si>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</si>
  <si>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</si>
  <si>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</si>
  <si>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</si>
  <si>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</si>
  <si>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</si>
  <si>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</si>
  <si>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</si>
  <si>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</si>
  <si>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</si>
  <si>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</si>
  <si>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</si>
  <si>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</si>
  <si>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</si>
  <si>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</si>
  <si>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</si>
  <si>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</si>
  <si>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</si>
  <si>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</si>
  <si>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</si>
  <si>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</si>
  <si>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</si>
  <si>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</si>
  <si>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</si>
  <si>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</si>
  <si>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</si>
  <si>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</si>
  <si>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</si>
  <si>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</si>
  <si>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</si>
  <si>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</si>
  <si>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</si>
  <si>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</si>
  <si>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</si>
  <si>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</si>
  <si>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</si>
  <si>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</si>
  <si>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</si>
  <si>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</si>
  <si>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</si>
  <si>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</si>
  <si>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</si>
  <si>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</si>
  <si>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</si>
  <si>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</si>
  <si>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</si>
  <si>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</si>
  <si>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</si>
  <si>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</si>
  <si>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</si>
  <si>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</si>
  <si>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</si>
  <si>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</si>
  <si>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</si>
  <si>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</si>
  <si>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</si>
  <si>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</si>
  <si>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</si>
  <si>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</si>
  <si>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</si>
  <si>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</si>
  <si>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</si>
  <si>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</si>
  <si>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</si>
  <si>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</si>
  <si>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</si>
  <si>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</si>
  <si>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</si>
  <si>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</si>
  <si>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</si>
  <si>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</si>
  <si>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</si>
  <si>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</si>
  <si>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</si>
  <si>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</si>
  <si>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</si>
  <si>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</si>
  <si>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</si>
  <si>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</si>
  <si>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</si>
  <si>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</si>
  <si>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</si>
  <si>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</si>
  <si>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</si>
  <si>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</si>
  <si>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</si>
  <si>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</si>
  <si>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</si>
  <si>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</si>
  <si>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</si>
  <si>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</si>
  <si>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</si>
  <si>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</si>
  <si>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</si>
  <si>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</si>
  <si>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</si>
  <si>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</si>
  <si>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</si>
  <si>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</si>
  <si>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</si>
  <si>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</si>
  <si>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</si>
  <si>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</si>
  <si>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</si>
  <si>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</si>
  <si>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</si>
  <si>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</si>
  <si>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</si>
  <si>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</si>
  <si>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</si>
  <si>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</si>
  <si>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</si>
  <si>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</si>
  <si>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</si>
  <si>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</si>
  <si>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</si>
  <si>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</si>
  <si>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</si>
  <si>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</si>
  <si>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</si>
  <si>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</si>
  <si>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</si>
  <si>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</si>
  <si>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</si>
  <si>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</si>
  <si>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</si>
  <si>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</si>
  <si>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</si>
  <si>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</si>
  <si>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</si>
  <si>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</si>
  <si>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</si>
  <si>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</si>
  <si>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</si>
  <si>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</si>
  <si>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</si>
  <si>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</si>
  <si>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</si>
  <si>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</si>
  <si>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</si>
  <si>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</si>
  <si>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</si>
  <si>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</si>
  <si>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</si>
  <si>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</si>
  <si>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</si>
  <si>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</si>
  <si>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</si>
  <si>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</si>
  <si>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</si>
  <si>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</si>
  <si>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</si>
  <si>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</si>
  <si>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</si>
  <si>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</si>
  <si>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</si>
  <si>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</si>
  <si>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</si>
  <si>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</si>
  <si>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</si>
  <si>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</si>
  <si>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</si>
  <si>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</si>
  <si>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</si>
  <si>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</si>
  <si>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</si>
  <si>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</si>
  <si>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</si>
  <si>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</si>
  <si>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</si>
  <si>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</si>
  <si>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</si>
  <si>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</si>
  <si>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</si>
  <si>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</si>
  <si>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</si>
  <si>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</si>
  <si>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</si>
  <si>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</si>
  <si>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</si>
  <si>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</si>
  <si>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</si>
  <si>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</si>
  <si>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</si>
  <si>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</si>
  <si>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</si>
  <si>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</si>
  <si>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</si>
  <si>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</si>
  <si>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</si>
  <si>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</si>
  <si>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</si>
  <si>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</si>
  <si>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</si>
  <si>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</si>
  <si>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</si>
  <si>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</si>
  <si>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</si>
  <si>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</si>
  <si>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</si>
  <si>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</si>
  <si>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</si>
  <si>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</si>
  <si>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</si>
  <si>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</si>
  <si>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</si>
  <si>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</si>
  <si>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</si>
  <si>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</si>
  <si>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</si>
  <si>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</si>
  <si>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</si>
  <si>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</si>
  <si>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</si>
  <si>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</si>
  <si>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</si>
  <si>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</si>
  <si>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</si>
  <si>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</si>
  <si>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</si>
  <si>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</si>
  <si>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</si>
  <si>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</si>
  <si>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</si>
  <si>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</si>
  <si>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</si>
  <si>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</si>
  <si>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</si>
  <si>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</si>
  <si>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</si>
  <si>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</si>
  <si>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</si>
  <si>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</si>
  <si>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</si>
  <si>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</si>
  <si>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</si>
  <si>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</si>
  <si>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</si>
  <si>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</si>
  <si>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</si>
  <si>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</si>
  <si>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</si>
  <si>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</si>
  <si>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</si>
  <si>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</si>
  <si>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</si>
  <si>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</si>
  <si>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</si>
  <si>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</si>
  <si>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</si>
  <si>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</si>
  <si>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</si>
  <si>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</si>
  <si>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</si>
  <si>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</si>
  <si>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</si>
  <si>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</si>
  <si>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</si>
  <si>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</si>
  <si>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</si>
  <si>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</si>
  <si>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</si>
  <si>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</si>
  <si>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</si>
  <si>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</si>
  <si>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</si>
  <si>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</si>
  <si>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</si>
  <si>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</si>
  <si>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</si>
  <si>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</si>
  <si>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</si>
  <si>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</si>
  <si>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</si>
  <si>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</si>
  <si>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</si>
  <si>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</si>
  <si>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</si>
  <si>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</si>
  <si>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</si>
  <si>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</si>
  <si>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</si>
  <si>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</si>
  <si>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</si>
  <si>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</si>
  <si>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</si>
  <si>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</si>
  <si>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</si>
  <si>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</si>
  <si>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</si>
  <si>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</si>
  <si>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</si>
  <si>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</si>
  <si>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</si>
  <si>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</si>
  <si>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</si>
  <si>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</si>
  <si>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</si>
  <si>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</si>
  <si>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</si>
  <si>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</si>
  <si>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</si>
  <si>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</si>
  <si>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</si>
  <si>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</si>
  <si>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</si>
  <si>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</si>
  <si>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</si>
  <si>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</si>
  <si>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</si>
  <si>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</si>
  <si>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</si>
  <si>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</si>
  <si>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</si>
  <si>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</si>
  <si>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</si>
  <si>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</si>
  <si>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</si>
  <si>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</si>
  <si>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</si>
  <si>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</si>
  <si>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</si>
  <si>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</si>
  <si>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</si>
  <si>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</si>
  <si>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</si>
  <si>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</si>
  <si>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</si>
  <si>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</si>
  <si>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</si>
  <si>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</si>
  <si>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</si>
  <si>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</si>
  <si>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</si>
  <si>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</si>
  <si>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</si>
  <si>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</si>
  <si>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</si>
  <si>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</si>
  <si>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</si>
  <si>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</si>
  <si>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</si>
  <si>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</si>
  <si>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</si>
  <si>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</si>
  <si>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</si>
  <si>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</si>
  <si>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</si>
  <si>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</si>
  <si>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</si>
  <si>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</si>
  <si>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</si>
  <si>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</si>
  <si>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</si>
  <si>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</si>
  <si>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</si>
  <si>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</si>
  <si>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</si>
  <si>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</si>
  <si>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</si>
  <si>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</si>
  <si>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</si>
  <si>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</si>
  <si>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</si>
  <si>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</si>
  <si>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</si>
  <si>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</si>
  <si>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</si>
  <si>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</si>
  <si>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</si>
  <si>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</si>
  <si>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</si>
  <si>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</si>
  <si>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</si>
  <si>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</si>
  <si>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</si>
  <si>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</si>
  <si>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</si>
  <si>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</si>
  <si>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</si>
  <si>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</si>
  <si>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</si>
  <si>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</si>
  <si>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</si>
  <si>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</si>
  <si>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</si>
  <si>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</si>
  <si>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</si>
  <si>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</si>
  <si>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</si>
  <si>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</si>
  <si>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</si>
  <si>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</si>
  <si>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</si>
  <si>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</si>
  <si>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</si>
  <si>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</si>
  <si>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</si>
  <si>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</si>
  <si>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</si>
  <si>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</si>
  <si>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</si>
  <si>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</si>
  <si>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</si>
  <si>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</si>
  <si>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</si>
  <si>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</si>
  <si>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</si>
  <si>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</si>
  <si>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</si>
  <si>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</si>
  <si>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</si>
  <si>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</si>
  <si>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</si>
  <si>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</si>
  <si>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</si>
  <si>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</si>
  <si>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</si>
  <si>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</si>
  <si>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</si>
  <si>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</si>
  <si>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</si>
  <si>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</si>
  <si>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</si>
  <si>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</si>
  <si>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</si>
  <si>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</si>
  <si>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</si>
  <si>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</si>
  <si>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</si>
  <si>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</si>
  <si>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</si>
  <si>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</si>
  <si>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</si>
  <si>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</si>
  <si>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</si>
  <si>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</si>
  <si>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</si>
  <si>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</si>
  <si>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</si>
  <si>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</si>
  <si>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</si>
  <si>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</si>
  <si>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</si>
  <si>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</si>
  <si>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</si>
  <si>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</si>
  <si>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</si>
  <si>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</si>
  <si>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</si>
  <si>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</si>
  <si>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</si>
  <si>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</si>
  <si>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</si>
  <si>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</si>
  <si>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</si>
  <si>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</si>
  <si>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</si>
  <si>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</si>
  <si>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</si>
  <si>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</si>
  <si>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</si>
  <si>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</si>
  <si>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</si>
  <si>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</si>
  <si>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</si>
  <si>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</si>
  <si>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</si>
  <si>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</si>
  <si>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</si>
  <si>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</si>
  <si>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</si>
  <si>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</si>
  <si>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</si>
  <si>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</si>
  <si>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</si>
  <si>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</si>
  <si>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</si>
  <si>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</si>
  <si>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</si>
  <si>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</si>
  <si>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</si>
  <si>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</si>
  <si>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</si>
  <si>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</si>
  <si>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</si>
  <si>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</si>
  <si>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</si>
  <si>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</si>
  <si>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</si>
  <si>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</si>
  <si>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</si>
  <si>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</si>
  <si>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</si>
  <si>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</si>
  <si>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</si>
  <si>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</si>
  <si>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</si>
  <si>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</si>
  <si>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</si>
  <si>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</si>
  <si>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</si>
  <si>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</si>
  <si>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</si>
  <si>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</si>
  <si>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</si>
  <si>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</si>
  <si>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</si>
  <si>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</si>
  <si>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</si>
  <si>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</si>
  <si>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</si>
  <si>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</si>
  <si>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</si>
  <si>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</si>
  <si>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</si>
  <si>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</si>
  <si>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</si>
  <si>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</si>
  <si>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</si>
  <si>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</si>
  <si>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</si>
  <si>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</si>
  <si>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</si>
  <si>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</si>
  <si>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</si>
  <si>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</si>
  <si>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</si>
  <si>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</si>
  <si>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</si>
  <si>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</si>
  <si>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</si>
  <si>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</si>
  <si>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</si>
  <si>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</si>
  <si>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</si>
  <si>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</si>
  <si>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</si>
  <si>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</si>
  <si>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</si>
  <si>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</si>
  <si>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</si>
  <si>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</si>
  <si>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</si>
  <si>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</si>
  <si>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</si>
  <si>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</si>
  <si>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</si>
  <si>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</si>
  <si>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</si>
  <si>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</si>
  <si>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</si>
  <si>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</si>
  <si>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</si>
  <si>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</si>
  <si>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</si>
  <si>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</si>
  <si>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</si>
  <si>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</si>
  <si>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</si>
  <si>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</si>
  <si>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</si>
  <si>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</si>
  <si>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</si>
  <si>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</si>
  <si>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</si>
  <si>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</si>
  <si>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</si>
  <si>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</si>
  <si>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</si>
  <si>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</si>
  <si>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</si>
  <si>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</si>
  <si>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</si>
  <si>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</si>
  <si>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</si>
  <si>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</si>
  <si>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</si>
  <si>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</si>
  <si>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</si>
  <si>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</si>
  <si>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</si>
  <si>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</si>
  <si>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</si>
  <si>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</si>
  <si>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</si>
  <si>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</si>
  <si>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</si>
  <si>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</si>
  <si>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</si>
  <si>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</si>
  <si>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</si>
  <si>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</si>
  <si>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</si>
  <si>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</si>
  <si>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</si>
  <si>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</si>
  <si>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</si>
  <si>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</si>
  <si>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</si>
  <si>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</si>
  <si>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</si>
  <si>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</si>
  <si>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</si>
  <si>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</si>
  <si>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</si>
  <si>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</si>
  <si>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</si>
  <si>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</si>
  <si>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</si>
  <si>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</si>
  <si>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</si>
  <si>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</si>
  <si>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</si>
  <si>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</si>
  <si>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</si>
  <si>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</si>
  <si>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</si>
  <si>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</si>
  <si>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</si>
  <si>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</si>
  <si>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</si>
  <si>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</si>
  <si>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</si>
  <si>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</si>
  <si>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</si>
  <si>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</si>
  <si>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</si>
  <si>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</si>
  <si>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</si>
  <si>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</si>
  <si>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</si>
  <si>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</si>
  <si>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</si>
  <si>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</si>
  <si>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</si>
  <si>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</si>
  <si>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</si>
  <si>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</si>
  <si>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</si>
  <si>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</si>
  <si>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</si>
  <si>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</si>
  <si>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</si>
  <si>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</si>
  <si>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</si>
  <si>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</si>
  <si>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</si>
  <si>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</si>
  <si>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</si>
  <si>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</si>
  <si>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</si>
  <si>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</si>
  <si>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</si>
  <si>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</si>
  <si>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</si>
  <si>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</si>
  <si>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</si>
  <si>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</si>
  <si>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</si>
  <si>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</si>
  <si>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</si>
  <si>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</si>
  <si>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</si>
  <si>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</si>
  <si>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</si>
  <si>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</si>
  <si>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</si>
  <si>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</si>
  <si>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</si>
  <si>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</si>
  <si>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</si>
  <si>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</si>
  <si>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</si>
  <si>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</si>
  <si>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</si>
  <si>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</si>
  <si>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</si>
  <si>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</si>
  <si>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</si>
  <si>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</si>
  <si>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</si>
  <si>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</si>
  <si>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</si>
  <si>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</si>
  <si>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</si>
  <si>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</si>
  <si>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</si>
  <si>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</si>
  <si>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</si>
  <si>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</si>
  <si>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</si>
  <si>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</si>
  <si>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</si>
  <si>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</si>
  <si>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</si>
  <si>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</si>
  <si>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</si>
  <si>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</si>
  <si>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</si>
  <si>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</si>
  <si>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</si>
  <si>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</si>
  <si>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</si>
  <si>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</si>
  <si>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</si>
  <si>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</si>
  <si>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</si>
  <si>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</si>
  <si>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</si>
  <si>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</si>
  <si>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</si>
  <si>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</si>
  <si>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</si>
  <si>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</si>
  <si>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</si>
  <si>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</si>
  <si>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</si>
  <si>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</si>
  <si>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</si>
  <si>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</si>
  <si>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</si>
  <si>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</si>
  <si>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</si>
  <si>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</si>
  <si>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</si>
  <si>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</si>
  <si>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</si>
  <si>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</si>
  <si>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</si>
  <si>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</si>
  <si>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</si>
  <si>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</si>
  <si>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</si>
  <si>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</si>
  <si>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</si>
  <si>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</si>
  <si>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</si>
  <si>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</si>
  <si>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</si>
  <si>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</si>
  <si>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</si>
  <si>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</si>
  <si>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</si>
  <si>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</si>
  <si>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</si>
  <si>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</si>
  <si>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</si>
  <si>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</si>
  <si>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</si>
  <si>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</si>
  <si>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</si>
  <si>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</si>
  <si>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</si>
  <si>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</si>
  <si>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</si>
  <si>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</si>
  <si>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</si>
  <si>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</si>
  <si>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</si>
  <si>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</si>
  <si>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</si>
  <si>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</si>
  <si>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</si>
  <si>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</si>
  <si>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</si>
  <si>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</si>
  <si>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</si>
  <si>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</si>
  <si>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</si>
  <si>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</si>
  <si>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</si>
  <si>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</si>
  <si>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</si>
  <si>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</si>
  <si>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</si>
  <si>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</si>
  <si>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</si>
  <si>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</si>
  <si>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</si>
  <si>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</si>
  <si>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</si>
  <si>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</si>
  <si>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</si>
  <si>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</si>
  <si>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</si>
  <si>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</si>
  <si>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</si>
  <si>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</si>
  <si>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</si>
  <si>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</si>
  <si>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</si>
  <si>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</si>
  <si>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</si>
  <si>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</si>
  <si>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</si>
  <si>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</si>
  <si>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</si>
  <si>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</si>
  <si>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</si>
  <si>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</si>
  <si>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</si>
  <si>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</si>
  <si>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</si>
  <si>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</si>
  <si>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</si>
  <si>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</si>
  <si>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</si>
  <si>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</si>
  <si>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</si>
  <si>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</si>
  <si>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</si>
  <si>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</si>
  <si>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</si>
  <si>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</si>
  <si>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</si>
  <si>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</si>
  <si>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</si>
  <si>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</si>
  <si>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</si>
  <si>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</si>
  <si>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</si>
  <si>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</si>
  <si>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</si>
  <si>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</si>
  <si>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</si>
  <si>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</si>
  <si>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</si>
  <si>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</si>
  <si>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</si>
  <si>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</si>
  <si>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</si>
  <si>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</si>
  <si>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</si>
  <si>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</si>
  <si>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</si>
  <si>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</si>
  <si>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</si>
  <si>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</si>
  <si>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</si>
  <si>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</si>
  <si>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</si>
  <si>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</si>
  <si>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</si>
  <si>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</si>
  <si>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</si>
  <si>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</si>
  <si>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</si>
  <si>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</si>
  <si>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</si>
  <si>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</si>
  <si>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</si>
  <si>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</si>
  <si>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</si>
  <si>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</si>
  <si>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</si>
  <si>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</si>
  <si>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</si>
  <si>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</si>
  <si>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</si>
  <si>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</si>
  <si>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</si>
  <si>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</si>
  <si>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</si>
  <si>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</si>
  <si>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</si>
  <si>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</si>
  <si>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</si>
  <si>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</si>
  <si>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</si>
  <si>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</si>
  <si>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</si>
  <si>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</si>
  <si>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</si>
  <si>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</si>
  <si>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</si>
  <si>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</si>
  <si>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</si>
  <si>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</si>
  <si>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</si>
  <si>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</si>
  <si>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</si>
  <si>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</si>
  <si>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</si>
  <si>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</si>
  <si>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</si>
  <si>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</si>
  <si>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</si>
  <si>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</si>
  <si>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</si>
  <si>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</si>
  <si>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</si>
  <si>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</si>
  <si>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</si>
  <si>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</si>
  <si>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</si>
  <si>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</si>
  <si>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</si>
  <si>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</si>
  <si>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</si>
  <si>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</si>
  <si>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</si>
  <si>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</si>
  <si>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</si>
  <si>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</si>
  <si>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</si>
  <si>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</si>
  <si>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</si>
  <si>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</si>
  <si>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</si>
  <si>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</si>
  <si>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</si>
  <si>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</si>
  <si>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</si>
  <si>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</si>
  <si>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</si>
  <si>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</si>
  <si>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</si>
  <si>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</si>
  <si>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</si>
  <si>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</si>
  <si>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</si>
  <si>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</si>
  <si>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</si>
  <si>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</si>
  <si>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</si>
  <si>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</si>
  <si>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</si>
  <si>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</si>
  <si>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</si>
  <si>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</si>
  <si>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</si>
  <si>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</si>
  <si>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</si>
  <si>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</si>
  <si>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</si>
  <si>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</si>
  <si>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</si>
  <si>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</si>
  <si>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</si>
  <si>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</si>
  <si>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</si>
  <si>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</si>
  <si>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</si>
  <si>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</si>
  <si>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</si>
  <si>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</si>
  <si>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</si>
  <si>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</si>
  <si>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</si>
  <si>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</si>
  <si>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</si>
  <si>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</si>
  <si>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</si>
  <si>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</si>
  <si>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</si>
  <si>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</si>
  <si>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</si>
  <si>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</si>
  <si>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</si>
  <si>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</si>
  <si>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</si>
  <si>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</si>
  <si>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</si>
  <si>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</si>
  <si>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</si>
  <si>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</si>
  <si>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</si>
  <si>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</si>
  <si>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</si>
  <si>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</si>
  <si>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</si>
  <si>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</si>
  <si>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</si>
  <si>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</si>
  <si>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</si>
  <si>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</si>
  <si>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</si>
  <si>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</si>
  <si>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</si>
  <si>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</si>
  <si>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</si>
  <si>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</si>
  <si>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</si>
  <si>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</si>
  <si>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</si>
  <si>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</si>
  <si>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</si>
  <si>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</si>
  <si>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</si>
  <si>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</si>
  <si>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</si>
  <si>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</si>
  <si>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</si>
  <si>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</si>
  <si>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</si>
  <si>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</si>
  <si>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</si>
  <si>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</si>
  <si>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</si>
  <si>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</si>
  <si>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</si>
  <si>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</si>
  <si>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</si>
  <si>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</si>
  <si>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</si>
  <si>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</si>
  <si>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</si>
  <si>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</si>
  <si>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</si>
  <si>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</si>
  <si>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</si>
  <si>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</si>
  <si>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</si>
  <si>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</si>
  <si>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</si>
  <si>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</si>
  <si>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</si>
  <si>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</si>
  <si>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</si>
  <si>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</si>
  <si>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</si>
  <si>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</si>
  <si>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</si>
  <si>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</si>
  <si>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</si>
  <si>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</si>
  <si>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</si>
  <si>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</si>
  <si>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</si>
  <si>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</si>
  <si>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</si>
  <si>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</si>
  <si>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</si>
  <si>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</si>
  <si>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</si>
  <si>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</si>
  <si>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</si>
  <si>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</si>
  <si>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</si>
  <si>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</si>
  <si>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</si>
  <si>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</si>
  <si>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</si>
  <si>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</si>
  <si>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</si>
  <si>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</si>
  <si>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</si>
  <si>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</si>
  <si>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</si>
  <si>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</si>
  <si>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</si>
  <si>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</si>
  <si>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</si>
  <si>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</si>
  <si>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</si>
  <si>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</si>
  <si>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</si>
  <si>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</si>
  <si>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</si>
  <si>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</si>
  <si>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</si>
  <si>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</si>
  <si>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</si>
  <si>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</si>
  <si>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</si>
  <si>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</si>
  <si>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</si>
  <si>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</si>
  <si>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</si>
  <si>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</si>
  <si>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</si>
  <si>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</si>
  <si>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</si>
  <si>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</si>
  <si>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</si>
  <si>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</si>
  <si>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</si>
  <si>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</si>
  <si>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</si>
  <si>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</si>
  <si>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</si>
  <si>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</si>
  <si>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</si>
  <si>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</si>
  <si>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</si>
  <si>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</si>
  <si>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</si>
  <si>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</si>
  <si>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</si>
  <si>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</si>
  <si>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</si>
  <si>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</si>
  <si>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</si>
  <si>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</si>
  <si>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</si>
  <si>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</si>
  <si>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</si>
  <si>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</si>
  <si>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</si>
  <si>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</si>
  <si>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</si>
  <si>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</si>
  <si>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</si>
  <si>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</si>
  <si>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</si>
  <si>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</si>
  <si>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</si>
  <si>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</si>
  <si>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</si>
  <si>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</si>
  <si>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</si>
  <si>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</si>
  <si>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</si>
  <si>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</si>
  <si>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</si>
  <si>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</si>
  <si>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</si>
  <si>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</si>
  <si>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</si>
  <si>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</si>
  <si>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</si>
  <si>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</si>
  <si>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</si>
  <si>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</si>
  <si>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</si>
  <si>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</si>
  <si>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</si>
  <si>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</si>
  <si>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</si>
  <si>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</si>
  <si>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</si>
  <si>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</si>
  <si>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</si>
  <si>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</si>
  <si>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</si>
  <si>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</si>
  <si>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</si>
  <si>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</si>
  <si>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</si>
  <si>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</si>
  <si>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</si>
  <si>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</si>
  <si>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</si>
  <si>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</si>
  <si>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</si>
  <si>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</si>
  <si>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</si>
  <si>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</si>
  <si>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</si>
  <si>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</si>
  <si>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</si>
  <si>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</si>
  <si>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</si>
  <si>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</si>
  <si>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</si>
  <si>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</si>
  <si>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</si>
  <si>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</si>
  <si>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</si>
  <si>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</si>
  <si>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</si>
  <si>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</si>
  <si>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</si>
  <si>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</si>
  <si>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</si>
  <si>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</si>
  <si>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</si>
  <si>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</si>
  <si>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</si>
  <si>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</si>
  <si>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</si>
  <si>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</si>
  <si>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</si>
  <si>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</si>
  <si>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</si>
  <si>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</si>
  <si>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</si>
  <si>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</si>
  <si>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</si>
  <si>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</si>
  <si>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</si>
  <si>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</si>
  <si>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</si>
  <si>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</si>
  <si>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</si>
  <si>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</si>
  <si>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</si>
  <si>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</si>
  <si>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</si>
  <si>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</si>
  <si>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</si>
  <si>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</si>
  <si>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</si>
  <si>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</si>
  <si>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</si>
  <si>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</si>
  <si>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</si>
  <si>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</si>
  <si>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</si>
  <si>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</si>
  <si>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</si>
  <si>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</si>
  <si>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</si>
  <si>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</si>
  <si>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</si>
  <si>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</si>
  <si>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</si>
  <si>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</si>
  <si>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</si>
  <si>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</si>
  <si>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</si>
  <si>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</si>
  <si>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</si>
  <si>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</si>
  <si>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</si>
  <si>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</si>
  <si>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</si>
  <si>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</si>
  <si>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</si>
  <si>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</si>
  <si>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</si>
  <si>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</si>
  <si>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</si>
  <si>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</si>
  <si>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</si>
  <si>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</si>
  <si>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</si>
  <si>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</si>
  <si>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</si>
  <si>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</si>
  <si>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</si>
  <si>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</si>
  <si>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</si>
  <si>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</si>
  <si>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</si>
  <si>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</si>
  <si>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</si>
  <si>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</si>
  <si>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</si>
  <si>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</si>
  <si>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</si>
  <si>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</si>
  <si>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</si>
  <si>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</si>
  <si>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</si>
  <si>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</si>
  <si>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</si>
  <si>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</si>
  <si>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</si>
  <si>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</si>
  <si>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</si>
  <si>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</si>
  <si>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</si>
  <si>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</si>
  <si>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</si>
  <si>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</si>
  <si>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</si>
  <si>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</si>
  <si>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</si>
  <si>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</si>
  <si>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</si>
  <si>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</si>
  <si>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</si>
  <si>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</si>
  <si>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</si>
  <si>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</si>
  <si>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</si>
  <si>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</si>
  <si>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</si>
  <si>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</si>
  <si>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</si>
  <si>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</si>
  <si>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</si>
  <si>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</si>
  <si>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</si>
  <si>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</si>
  <si>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</si>
  <si>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</si>
  <si>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</si>
  <si>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</si>
  <si>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</si>
  <si>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</si>
  <si>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</si>
  <si>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</si>
  <si>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</si>
  <si>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</si>
  <si>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</si>
  <si>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</si>
  <si>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</si>
  <si>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</si>
  <si>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</si>
  <si>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</si>
  <si>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</si>
  <si>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</si>
  <si>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</si>
  <si>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</si>
  <si>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</si>
  <si>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</si>
  <si>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</si>
  <si>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</si>
  <si>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</si>
  <si>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</si>
  <si>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</si>
  <si>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</si>
  <si>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</si>
  <si>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</si>
  <si>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</si>
  <si>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</si>
  <si>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</si>
  <si>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</si>
  <si>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</si>
  <si>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</si>
  <si>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</si>
  <si>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</si>
  <si>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</si>
  <si>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</si>
  <si>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</si>
  <si>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</si>
  <si>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</si>
  <si>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</si>
  <si>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</si>
  <si>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</si>
  <si>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</si>
  <si>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</si>
  <si>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</si>
  <si>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</si>
  <si>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</si>
  <si>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</si>
  <si>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</si>
  <si>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</si>
  <si>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</si>
  <si>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</si>
  <si>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</si>
  <si>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</si>
  <si>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</si>
  <si>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</si>
  <si>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</si>
  <si>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</si>
  <si>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</si>
  <si>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</si>
  <si>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</si>
  <si>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</si>
  <si>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</si>
  <si>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</si>
  <si>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</si>
  <si>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</si>
  <si>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</si>
  <si>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</si>
  <si>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</si>
  <si>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</si>
  <si>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</si>
  <si>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</si>
  <si>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</si>
  <si>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</si>
  <si>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</si>
  <si>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</si>
  <si>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</si>
  <si>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</si>
  <si>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</si>
  <si>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</si>
  <si>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</si>
  <si>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</si>
  <si>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</si>
  <si>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</si>
  <si>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</si>
  <si>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</si>
  <si>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</si>
  <si>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</si>
  <si>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</si>
  <si>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</si>
  <si>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</si>
  <si>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</si>
  <si>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</si>
  <si>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</si>
  <si>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</si>
  <si>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</si>
  <si>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</si>
  <si>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</si>
  <si>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</si>
  <si>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</si>
  <si>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</si>
  <si>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</si>
  <si>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</si>
  <si>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</si>
  <si>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</si>
  <si>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</si>
  <si>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</si>
  <si>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</si>
  <si>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</si>
  <si>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</si>
  <si>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</si>
  <si>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</si>
  <si>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</si>
  <si>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</si>
  <si>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</si>
  <si>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</si>
  <si>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</si>
  <si>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</si>
  <si>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</si>
  <si>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</si>
  <si>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</si>
  <si>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</si>
  <si>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</si>
  <si>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</si>
  <si>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</si>
  <si>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</si>
  <si>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</si>
  <si>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</si>
  <si>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</si>
  <si>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</si>
  <si>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</si>
  <si>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</si>
  <si>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</si>
  <si>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</si>
  <si>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</si>
  <si>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</si>
  <si>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</si>
  <si>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</si>
  <si>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</si>
  <si>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</si>
  <si>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</si>
  <si>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</si>
  <si>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</si>
  <si>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</si>
  <si>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</si>
  <si>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</si>
  <si>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</si>
  <si>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</si>
  <si>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</si>
  <si>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</si>
  <si>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</si>
  <si>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</si>
  <si>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</si>
  <si>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</si>
  <si>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</si>
  <si>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</si>
  <si>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</si>
  <si>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</si>
  <si>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</si>
  <si>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</si>
  <si>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</si>
  <si>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</si>
  <si>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</si>
  <si>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</si>
  <si>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</si>
  <si>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</si>
  <si>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</si>
  <si>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</si>
  <si>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</si>
  <si>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</si>
  <si>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</si>
  <si>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</si>
  <si>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</si>
  <si>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</si>
  <si>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</si>
  <si>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</si>
  <si>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</si>
  <si>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</si>
  <si>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</si>
  <si>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</si>
  <si>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</si>
  <si>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</si>
  <si>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</si>
  <si>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</si>
  <si>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</si>
  <si>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</si>
  <si>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</si>
  <si>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</si>
  <si>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</si>
  <si>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</si>
  <si>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</si>
  <si>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</si>
  <si>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</si>
  <si>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</si>
  <si>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</si>
  <si>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</si>
  <si>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</si>
  <si>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</si>
  <si>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</si>
  <si>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</si>
  <si>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</si>
  <si>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</si>
  <si>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</si>
  <si>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</si>
  <si>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</si>
  <si>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</si>
  <si>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</si>
  <si>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</si>
  <si>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</si>
  <si>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</si>
  <si>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</si>
  <si>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</si>
  <si>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</si>
  <si>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</si>
  <si>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</si>
  <si>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</si>
  <si>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</si>
  <si>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</si>
  <si>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</si>
  <si>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</si>
  <si>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</si>
  <si>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</si>
  <si>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</si>
  <si>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</si>
  <si>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</si>
  <si>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</si>
  <si>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</si>
  <si>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</si>
  <si>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</si>
  <si>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</si>
  <si>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</si>
  <si>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</si>
  <si>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</si>
  <si>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</si>
  <si>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</si>
  <si>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</si>
  <si>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</si>
  <si>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</si>
  <si>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</si>
  <si>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</si>
  <si>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</si>
  <si>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</si>
  <si>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</si>
  <si>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</si>
  <si>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</si>
  <si>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</si>
  <si>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</si>
  <si>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</si>
  <si>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</si>
  <si>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</si>
  <si>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</si>
  <si>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</si>
  <si>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</si>
  <si>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</si>
  <si>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</si>
  <si>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</si>
  <si>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</si>
  <si>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</si>
  <si>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</si>
  <si>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</si>
  <si>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</si>
  <si>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</si>
  <si>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</si>
  <si>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</si>
  <si>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</si>
  <si>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</si>
  <si>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</si>
  <si>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</si>
  <si>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</si>
  <si>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</si>
  <si>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</si>
  <si>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</si>
  <si>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</si>
  <si>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</si>
  <si>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</si>
  <si>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</si>
  <si>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</si>
  <si>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</si>
  <si>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</si>
  <si>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</si>
  <si>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</si>
  <si>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</si>
  <si>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</si>
  <si>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</si>
  <si>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</si>
  <si>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</si>
  <si>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</si>
  <si>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</si>
  <si>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</si>
  <si>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</si>
  <si>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</si>
  <si>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</si>
  <si>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</si>
  <si>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</si>
  <si>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</si>
  <si>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</si>
  <si>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</si>
  <si>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</si>
  <si>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</si>
  <si>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</si>
  <si>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</si>
  <si>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</si>
  <si>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</si>
  <si>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</si>
  <si>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</si>
  <si>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</si>
  <si>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</si>
  <si>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</si>
  <si>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</si>
  <si>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</si>
  <si>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</si>
  <si>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</si>
  <si>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</si>
  <si>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</si>
  <si>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</si>
  <si>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</si>
  <si>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</si>
  <si>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</si>
  <si>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</si>
  <si>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</si>
  <si>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</si>
  <si>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</si>
  <si>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</si>
  <si>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</si>
  <si>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</si>
  <si>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</si>
  <si>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</si>
  <si>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</si>
  <si>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</si>
  <si>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</si>
  <si>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</si>
  <si>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</si>
  <si>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</si>
  <si>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</si>
  <si>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</si>
  <si>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</si>
  <si>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</si>
  <si>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</si>
  <si>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</si>
  <si>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</si>
  <si>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</si>
  <si>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</si>
  <si>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</si>
  <si>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</si>
  <si>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</si>
  <si>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</si>
  <si>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</si>
  <si>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</si>
  <si>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</si>
  <si>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</si>
  <si>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</si>
  <si>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</si>
  <si>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</si>
  <si>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</si>
  <si>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</si>
  <si>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</si>
  <si>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</si>
  <si>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</si>
  <si>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</si>
  <si>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</si>
  <si>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</si>
  <si>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</si>
  <si>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</si>
  <si>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</si>
  <si>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</si>
  <si>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</si>
  <si>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</si>
  <si>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</si>
  <si>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</si>
  <si>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</si>
  <si>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</si>
  <si>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</si>
  <si>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</si>
  <si>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</si>
  <si>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</si>
  <si>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</si>
  <si>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</si>
  <si>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</si>
  <si>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</si>
  <si>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</si>
  <si>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</si>
  <si>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</si>
  <si>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</si>
  <si>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</si>
  <si>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</si>
  <si>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</si>
  <si>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</si>
  <si>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</si>
  <si>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</si>
  <si>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</si>
  <si>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</si>
  <si>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</si>
  <si>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</si>
  <si>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</si>
  <si>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</si>
  <si>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</si>
  <si>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</si>
  <si>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</si>
  <si>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</si>
  <si>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</si>
  <si>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</si>
  <si>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</si>
  <si>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</si>
  <si>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</si>
  <si>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</si>
  <si>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</si>
  <si>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</si>
  <si>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</si>
  <si>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</si>
  <si>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</si>
  <si>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</si>
  <si>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</si>
  <si>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</si>
  <si>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</si>
  <si>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</si>
  <si>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</si>
  <si>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</si>
  <si>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</si>
  <si>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</si>
  <si>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</si>
  <si>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</si>
  <si>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</si>
  <si>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</si>
  <si>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</si>
  <si>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</si>
  <si>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</si>
  <si>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</si>
  <si>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</si>
  <si>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</si>
  <si>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</si>
  <si>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</si>
  <si>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</si>
  <si>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</si>
  <si>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</si>
  <si>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</si>
  <si>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</si>
  <si>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</si>
  <si>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</si>
  <si>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</si>
  <si>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</si>
  <si>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</si>
  <si>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</si>
  <si>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</si>
  <si>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</si>
  <si>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</si>
  <si>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</si>
  <si>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</si>
  <si>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</si>
  <si>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</si>
  <si>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</si>
  <si>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</si>
  <si>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</si>
  <si>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</si>
  <si>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</si>
  <si>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</si>
  <si>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</si>
  <si>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</si>
  <si>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</si>
  <si>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</si>
  <si>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</si>
  <si>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</si>
  <si>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</si>
  <si>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</si>
  <si>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</si>
  <si>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</si>
  <si>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</si>
  <si>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</si>
  <si>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</si>
  <si>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</si>
  <si>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</si>
  <si>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</si>
  <si>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</si>
  <si>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</si>
  <si>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</si>
  <si>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</si>
  <si>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</si>
  <si>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</si>
  <si>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</si>
  <si>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</si>
  <si>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</si>
  <si>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</si>
  <si>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</si>
  <si>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</si>
  <si>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</si>
  <si>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</si>
  <si>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</si>
  <si>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</si>
  <si>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</si>
  <si>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</si>
  <si>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</si>
  <si>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</si>
  <si>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</si>
  <si>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</si>
  <si>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</si>
  <si>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</si>
  <si>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</si>
  <si>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</si>
  <si>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</si>
  <si>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</si>
  <si>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</si>
  <si>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</si>
  <si>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</si>
  <si>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</si>
  <si>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</si>
  <si>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</si>
  <si>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</si>
  <si>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</si>
  <si>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</si>
  <si>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</si>
  <si>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</si>
  <si>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</si>
  <si>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</si>
  <si>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</si>
  <si>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</si>
  <si>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</si>
  <si>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</si>
  <si>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</si>
  <si>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</si>
  <si>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</si>
  <si>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</si>
  <si>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</si>
  <si>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</si>
  <si>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</si>
  <si>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</si>
  <si>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</si>
  <si>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</si>
  <si>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</si>
  <si>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</si>
  <si>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</si>
  <si>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</si>
  <si>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</si>
  <si>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</si>
  <si>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</si>
  <si>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</si>
  <si>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</si>
  <si>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</si>
  <si>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</si>
  <si>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</si>
  <si>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</si>
  <si>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</si>
  <si>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</si>
  <si>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</si>
  <si>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</si>
  <si>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</si>
  <si>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</si>
  <si>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</si>
  <si>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</si>
  <si>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</si>
  <si>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</si>
  <si>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</si>
  <si>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</si>
  <si>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</si>
  <si>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</si>
  <si>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</si>
  <si>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</si>
  <si>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</si>
  <si>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</si>
  <si>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</si>
  <si>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</si>
  <si>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</si>
  <si>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</si>
  <si>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</si>
  <si>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</si>
  <si>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</si>
  <si>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</si>
  <si>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</si>
  <si>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</si>
  <si>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</si>
  <si>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</si>
  <si>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</si>
  <si>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</si>
  <si>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</si>
  <si>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</si>
  <si>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</si>
  <si>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</si>
  <si>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</si>
  <si>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</si>
  <si>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</si>
  <si>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</si>
  <si>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</si>
  <si>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</si>
  <si>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</si>
  <si>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</si>
  <si>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</si>
  <si>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</si>
  <si>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</si>
  <si>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</si>
  <si>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</si>
  <si>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</si>
  <si>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</si>
  <si>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</si>
  <si>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</si>
  <si>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</si>
  <si>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</si>
  <si>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</si>
  <si>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</si>
  <si>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</si>
  <si>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</si>
  <si>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</si>
  <si>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</si>
  <si>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</si>
  <si>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</si>
  <si>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</si>
  <si>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</si>
  <si>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</si>
  <si>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</si>
  <si>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</si>
  <si>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</si>
  <si>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</si>
  <si>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</si>
  <si>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</si>
  <si>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</si>
  <si>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</si>
  <si>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</si>
  <si>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</si>
  <si>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</si>
  <si>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</si>
  <si>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</si>
  <si>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</si>
  <si>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</si>
  <si>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</si>
  <si>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</si>
  <si>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</si>
  <si>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</si>
  <si>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</si>
  <si>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</si>
  <si>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</si>
  <si>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</si>
  <si>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</si>
  <si>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</si>
  <si>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</si>
  <si>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</si>
  <si>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</si>
  <si>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</si>
  <si>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</si>
  <si>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</si>
  <si>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</si>
  <si>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</si>
  <si>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</si>
  <si>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</si>
  <si>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</si>
  <si>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</si>
  <si>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</si>
  <si>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</si>
  <si>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</si>
  <si>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</si>
  <si>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</si>
  <si>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</si>
  <si>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</si>
  <si>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</si>
  <si>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</si>
  <si>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</si>
  <si>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</si>
  <si>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</si>
  <si>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</si>
  <si>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</si>
  <si>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</si>
  <si>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</si>
  <si>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</si>
  <si>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</si>
  <si>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</si>
  <si>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</si>
  <si>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</si>
  <si>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</si>
  <si>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</si>
  <si>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</si>
  <si>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</si>
  <si>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</si>
  <si>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</si>
  <si>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</si>
  <si>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</si>
  <si>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</si>
  <si>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</si>
  <si>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</si>
  <si>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</si>
  <si>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</si>
  <si>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</si>
  <si>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</si>
  <si>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</si>
  <si>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</si>
  <si>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</si>
  <si>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</si>
  <si>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</si>
  <si>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</si>
  <si>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</si>
  <si>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</si>
  <si>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</si>
  <si>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</si>
  <si>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</si>
  <si>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</si>
  <si>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</si>
  <si>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</si>
  <si>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</si>
  <si>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</si>
  <si>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</si>
  <si>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</si>
  <si>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</si>
  <si>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</si>
  <si>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</si>
  <si>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</si>
  <si>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</si>
  <si>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</si>
  <si>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</si>
  <si>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</si>
  <si>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</si>
  <si>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</si>
  <si>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</si>
  <si>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</si>
  <si>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</si>
  <si>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</si>
  <si>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</si>
  <si>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</si>
  <si>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</si>
  <si>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</si>
  <si>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</si>
  <si>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</si>
  <si>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</si>
  <si>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</si>
  <si>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</si>
  <si>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</si>
  <si>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</si>
  <si>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</si>
  <si>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</si>
  <si>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</si>
  <si>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</si>
  <si>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</si>
  <si>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</si>
  <si>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</si>
  <si>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</si>
  <si>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</si>
  <si>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</si>
  <si>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</si>
  <si>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</si>
  <si>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</si>
  <si>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</si>
  <si>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</si>
  <si>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</si>
  <si>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</si>
  <si>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</si>
  <si>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</si>
  <si>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</si>
  <si>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</si>
  <si>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</si>
  <si>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</si>
  <si>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</si>
  <si>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</si>
  <si>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</si>
  <si>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</si>
  <si>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</si>
  <si>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</si>
  <si>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</si>
  <si>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</si>
  <si>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</si>
  <si>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</si>
  <si>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</si>
  <si>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</si>
  <si>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</si>
  <si>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</si>
  <si>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</si>
  <si>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</si>
  <si>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</si>
  <si>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</si>
  <si>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</si>
  <si>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</si>
  <si>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</si>
  <si>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</si>
  <si>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</si>
  <si>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</si>
  <si>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</si>
  <si>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</si>
  <si>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</si>
  <si>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</si>
  <si>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</si>
  <si>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</si>
  <si>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</si>
  <si>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</si>
  <si>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</si>
  <si>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</si>
  <si>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</si>
  <si>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</si>
  <si>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</si>
  <si>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</si>
  <si>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</si>
  <si>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</si>
  <si>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</si>
  <si>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</si>
  <si>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</si>
  <si>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</si>
  <si>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</si>
  <si>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</si>
  <si>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</si>
  <si>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</si>
  <si>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</si>
  <si>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</si>
  <si>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</si>
  <si>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</si>
  <si>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</si>
  <si>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</si>
  <si>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</si>
  <si>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</si>
  <si>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</si>
  <si>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</si>
  <si>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</si>
  <si>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</si>
  <si>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</si>
  <si>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</si>
  <si>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</si>
  <si>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</si>
  <si>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</si>
  <si>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</si>
  <si>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</si>
  <si>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</si>
  <si>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</si>
  <si>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</si>
  <si>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</si>
  <si>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</si>
  <si>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</si>
  <si>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</si>
  <si>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</si>
  <si>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</si>
  <si>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</si>
  <si>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</si>
  <si>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</si>
  <si>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</si>
  <si>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</si>
  <si>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</si>
  <si>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</si>
  <si>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</si>
  <si>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</si>
  <si>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</si>
  <si>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</si>
  <si>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</si>
  <si>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</si>
  <si>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</si>
  <si>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</si>
  <si>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</si>
  <si>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</si>
  <si>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</si>
  <si>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</si>
  <si>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</si>
  <si>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</si>
  <si>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</si>
  <si>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</si>
  <si>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</si>
  <si>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</si>
  <si>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</si>
  <si>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</si>
  <si>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</si>
  <si>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</si>
  <si>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</si>
  <si>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</si>
  <si>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</si>
  <si>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</si>
  <si>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</si>
  <si>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</si>
  <si>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</si>
  <si>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</si>
  <si>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</si>
  <si>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</si>
  <si>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</si>
  <si>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</si>
  <si>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</si>
  <si>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</si>
  <si>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</si>
  <si>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</si>
  <si>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</si>
  <si>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</si>
  <si>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</si>
  <si>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</si>
  <si>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</si>
  <si>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</si>
  <si>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</si>
  <si>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</si>
  <si>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</si>
  <si>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</si>
  <si>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</si>
  <si>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</si>
  <si>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</si>
  <si>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</si>
  <si>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</si>
  <si>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</si>
  <si>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</si>
  <si>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</si>
  <si>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</si>
  <si>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</si>
  <si>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</si>
  <si>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</si>
  <si>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</si>
  <si>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</si>
  <si>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</si>
  <si>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</si>
  <si>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</si>
  <si>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</si>
  <si>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</si>
  <si>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</si>
  <si>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</si>
  <si>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</si>
  <si>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</si>
  <si>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</si>
  <si>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</si>
  <si>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</si>
  <si>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</si>
  <si>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</si>
  <si>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</si>
  <si>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</si>
  <si>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</si>
  <si>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</si>
  <si>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</si>
  <si>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</si>
  <si>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</si>
  <si>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</si>
  <si>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</si>
  <si>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</si>
  <si>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</si>
  <si>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</si>
  <si>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</si>
  <si>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</si>
  <si>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</si>
  <si>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</si>
  <si>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</si>
  <si>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</si>
  <si>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</si>
  <si>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</si>
  <si>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</si>
  <si>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</si>
  <si>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</si>
  <si>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</si>
  <si>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</si>
  <si>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</si>
  <si>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</si>
  <si>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</si>
  <si>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</si>
  <si>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</si>
  <si>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</si>
  <si>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</si>
  <si>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</si>
  <si>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</si>
  <si>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</si>
  <si>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</si>
  <si>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</si>
  <si>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</si>
  <si>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</si>
  <si>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</si>
  <si>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</si>
  <si>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</si>
  <si>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</si>
  <si>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</si>
  <si>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</si>
  <si>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</si>
  <si>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</si>
  <si>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</si>
  <si>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</si>
  <si>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</si>
  <si>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</si>
  <si>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</si>
  <si>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</si>
  <si>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</si>
  <si>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</si>
  <si>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</si>
  <si>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</si>
  <si>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</si>
  <si>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</si>
  <si>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</si>
  <si>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</si>
  <si>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</si>
  <si>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</si>
  <si>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</si>
  <si>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</si>
  <si>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</si>
  <si>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</si>
  <si>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</si>
  <si>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</si>
  <si>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</si>
  <si>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</si>
  <si>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</si>
  <si>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</si>
  <si>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</si>
  <si>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</si>
  <si>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</si>
  <si>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</si>
  <si>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</si>
  <si>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</si>
  <si>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</si>
  <si>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</si>
  <si>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</si>
  <si>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</si>
  <si>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</si>
  <si>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</si>
  <si>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</si>
  <si>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</si>
  <si>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</si>
  <si>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</si>
  <si>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</si>
  <si>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</si>
  <si>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</si>
  <si>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</si>
  <si>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</si>
  <si>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</si>
  <si>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</si>
  <si>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</si>
  <si>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</si>
  <si>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</si>
  <si>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</si>
  <si>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</si>
  <si>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</si>
  <si>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</si>
  <si>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</si>
  <si>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</si>
  <si>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</si>
  <si>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</si>
  <si>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</si>
  <si>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</si>
  <si>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</si>
  <si>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</si>
  <si>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</si>
  <si>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</si>
  <si>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</si>
  <si>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</si>
  <si>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</si>
  <si>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</si>
  <si>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</si>
  <si>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</si>
  <si>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</si>
  <si>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</si>
  <si>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</si>
  <si>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</si>
  <si>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</si>
  <si>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</si>
  <si>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</si>
  <si>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</si>
  <si>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</si>
  <si>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</si>
  <si>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</si>
  <si>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</si>
  <si>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</si>
  <si>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</si>
  <si>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</si>
  <si>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</si>
  <si>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</si>
  <si>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</si>
  <si>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</si>
  <si>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</si>
  <si>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</si>
  <si>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</si>
  <si>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</si>
  <si>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</si>
  <si>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</si>
  <si>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</si>
  <si>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</si>
  <si>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</si>
  <si>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</si>
  <si>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</si>
  <si>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</si>
  <si>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</si>
  <si>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</si>
  <si>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</si>
  <si>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</si>
  <si>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</si>
  <si>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</si>
  <si>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</si>
  <si>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</si>
  <si>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</si>
  <si>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</si>
  <si>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</si>
  <si>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</si>
  <si>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</si>
  <si>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</si>
  <si>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</si>
  <si>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</si>
  <si>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</si>
  <si>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</si>
  <si>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</si>
  <si>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</si>
  <si>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</si>
  <si>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</si>
  <si>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</si>
  <si>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</si>
  <si>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</si>
  <si>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</si>
  <si>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</si>
  <si>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</si>
  <si>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</si>
  <si>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</si>
  <si>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</si>
  <si>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</si>
  <si>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</si>
  <si>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</si>
  <si>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</si>
  <si>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</si>
  <si>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</si>
  <si>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</si>
  <si>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</si>
  <si>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</si>
  <si>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</si>
  <si>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</si>
  <si>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</si>
  <si>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</si>
  <si>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</si>
  <si>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</si>
  <si>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</si>
  <si>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</si>
  <si>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</si>
  <si>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</si>
  <si>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</si>
  <si>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</si>
  <si>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</si>
  <si>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</si>
  <si>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</si>
  <si>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</si>
  <si>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</si>
  <si>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</si>
  <si>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</si>
  <si>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</si>
  <si>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</si>
  <si>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</si>
  <si>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</si>
  <si>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</si>
  <si>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</si>
  <si>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</si>
  <si>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</si>
  <si>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</si>
  <si>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</si>
  <si>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</si>
  <si>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</si>
  <si>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</si>
  <si>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</si>
  <si>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</si>
  <si>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</si>
  <si>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</si>
  <si>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</si>
  <si>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</si>
  <si>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</si>
  <si>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</si>
  <si>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</si>
  <si>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</si>
  <si>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</si>
  <si>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</si>
  <si>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</si>
  <si>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</si>
  <si>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</si>
  <si>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</si>
  <si>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</si>
  <si>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</si>
  <si>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</si>
  <si>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</si>
  <si>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</si>
  <si>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</si>
  <si>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</si>
  <si>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</si>
  <si>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</si>
  <si>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</si>
  <si>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</si>
  <si>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</si>
  <si>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</si>
  <si>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</si>
  <si>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</si>
  <si>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</si>
  <si>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</si>
  <si>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</si>
  <si>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</si>
  <si>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</si>
  <si>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</si>
  <si>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</si>
  <si>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</si>
  <si>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</si>
  <si>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</si>
  <si>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</si>
  <si>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</si>
  <si>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</si>
  <si>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</si>
  <si>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</si>
  <si>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</si>
  <si>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</si>
  <si>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</si>
  <si>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</si>
  <si>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</si>
  <si>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</si>
  <si>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</si>
  <si>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</si>
  <si>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</si>
  <si>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</si>
  <si>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</si>
  <si>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</si>
  <si>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</si>
  <si>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</si>
  <si>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</si>
  <si>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</si>
  <si>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</si>
  <si>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</si>
  <si>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</si>
  <si>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</si>
  <si>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</si>
  <si>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</si>
  <si>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</si>
  <si>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</si>
  <si>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</si>
  <si>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</si>
  <si>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</si>
  <si>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</si>
  <si>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</si>
  <si>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</si>
  <si>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</si>
  <si>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</si>
  <si>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</si>
  <si>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</si>
  <si>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</si>
  <si>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</si>
  <si>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</si>
  <si>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</si>
  <si>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</si>
  <si>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</si>
  <si>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</si>
  <si>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</si>
  <si>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</si>
  <si>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</si>
  <si>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</si>
  <si>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</si>
  <si>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</si>
  <si>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</si>
  <si>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</si>
  <si>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</si>
  <si>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</si>
  <si>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</si>
  <si>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</si>
  <si>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</si>
  <si>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</si>
  <si>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</si>
  <si>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</si>
  <si>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</si>
  <si>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</si>
  <si>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</si>
  <si>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</si>
  <si>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</si>
  <si>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</si>
  <si>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</si>
  <si>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</si>
  <si>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</si>
  <si>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</si>
  <si>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</si>
  <si>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</si>
  <si>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</si>
  <si>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</si>
  <si>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</si>
  <si>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</si>
  <si>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</si>
  <si>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</si>
  <si>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</si>
  <si>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</si>
  <si>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</si>
  <si>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</si>
  <si>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</si>
  <si>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</si>
  <si>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</si>
  <si>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</si>
  <si>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</si>
  <si>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</si>
  <si>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</si>
  <si>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</si>
  <si>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</si>
  <si>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</si>
  <si>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</si>
  <si>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</si>
  <si>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</si>
  <si>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</si>
  <si>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</si>
  <si>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</si>
  <si>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</si>
  <si>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</si>
  <si>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</si>
  <si>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</si>
  <si>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</si>
  <si>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</si>
  <si>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</si>
  <si>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</si>
  <si>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</si>
  <si>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</si>
  <si>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</si>
  <si>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</si>
  <si>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</si>
  <si>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</si>
  <si>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</si>
  <si>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</si>
  <si>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</si>
  <si>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</si>
  <si>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</si>
  <si>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</si>
  <si>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</si>
  <si>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</si>
  <si>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</si>
  <si>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</si>
  <si>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</si>
  <si>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</si>
  <si>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</si>
  <si>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</si>
  <si>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</si>
  <si>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</si>
  <si>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</si>
  <si>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</si>
  <si>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</si>
  <si>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</si>
  <si>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</si>
  <si>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</si>
  <si>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</si>
  <si>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</si>
  <si>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</si>
  <si>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</si>
  <si>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</si>
  <si>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</si>
  <si>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</si>
  <si>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</si>
  <si>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</si>
  <si>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</si>
  <si>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</si>
  <si>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</si>
  <si>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</si>
  <si>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</si>
  <si>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</si>
  <si>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</si>
  <si>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</si>
  <si>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</si>
  <si>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</si>
  <si>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</si>
  <si>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</si>
  <si>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</si>
  <si>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</si>
  <si>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</si>
  <si>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</si>
  <si>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</si>
  <si>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</si>
  <si>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</si>
  <si>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</si>
  <si>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</si>
  <si>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</si>
  <si>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</si>
  <si>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</si>
  <si>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</si>
  <si>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</si>
  <si>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</si>
  <si>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</si>
  <si>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</si>
  <si>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</si>
  <si>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</si>
  <si>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</si>
  <si>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</si>
  <si>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</si>
  <si>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</si>
  <si>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</si>
  <si>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</si>
  <si>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</si>
  <si>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</si>
  <si>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</si>
  <si>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</si>
  <si>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</si>
  <si>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</si>
  <si>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</si>
  <si>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</si>
  <si>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</si>
  <si>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</si>
  <si>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</si>
  <si>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</si>
  <si>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</si>
  <si>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</si>
  <si>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</si>
  <si>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</si>
  <si>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</si>
  <si>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</si>
  <si>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</si>
  <si>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</si>
  <si>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</si>
  <si>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</si>
  <si>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</si>
  <si>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</si>
  <si>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</si>
  <si>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</si>
  <si>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</si>
  <si>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</si>
  <si>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</si>
  <si>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</si>
  <si>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</si>
  <si>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</si>
  <si>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</si>
  <si>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</si>
  <si>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</si>
  <si>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</si>
  <si>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</si>
  <si>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</si>
  <si>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</si>
  <si>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</si>
  <si>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</si>
  <si>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</si>
  <si>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</si>
  <si>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</si>
  <si>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</si>
  <si>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</si>
  <si>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</si>
  <si>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</si>
  <si>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</si>
  <si>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</si>
  <si>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</si>
  <si>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</si>
  <si>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</si>
  <si>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</si>
  <si>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</si>
  <si>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</si>
  <si>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</si>
  <si>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</si>
  <si>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</si>
  <si>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</si>
  <si>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</si>
  <si>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</si>
  <si>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</si>
  <si>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</si>
  <si>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</si>
  <si>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</si>
  <si>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</si>
  <si>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</si>
  <si>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</si>
  <si>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</si>
  <si>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</si>
  <si>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</si>
  <si>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</si>
  <si>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</si>
  <si>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</si>
  <si>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</si>
  <si>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</si>
  <si>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</si>
  <si>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</si>
  <si>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</si>
  <si>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</si>
  <si>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</si>
  <si>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</si>
  <si>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</si>
  <si>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</si>
  <si>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</si>
  <si>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</si>
  <si>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</si>
  <si>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</si>
  <si>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</si>
  <si>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</si>
  <si>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</si>
  <si>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</si>
  <si>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</si>
  <si>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</si>
  <si>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</si>
  <si>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</si>
  <si>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</si>
  <si>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</si>
  <si>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</si>
  <si>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</si>
  <si>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</si>
  <si>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</si>
  <si>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</si>
  <si>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</si>
  <si>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</si>
  <si>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</si>
  <si>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</si>
  <si>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</si>
  <si>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</si>
  <si>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</si>
  <si>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</si>
  <si>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</si>
  <si>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</si>
  <si>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</si>
  <si>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</si>
  <si>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</si>
  <si>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</si>
  <si>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</si>
  <si>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</si>
  <si>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</si>
  <si>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</si>
  <si>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</si>
  <si>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</si>
  <si>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</si>
  <si>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</si>
  <si>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</si>
  <si>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</si>
  <si>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</si>
  <si>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</si>
  <si>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</si>
  <si>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</si>
  <si>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</si>
  <si>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</si>
  <si>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</si>
  <si>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</si>
  <si>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</si>
  <si>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</si>
  <si>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</si>
  <si>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</si>
  <si>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</si>
  <si>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</si>
  <si>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</si>
  <si>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</si>
  <si>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</si>
  <si>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</si>
  <si>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</si>
  <si>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</si>
  <si>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</si>
  <si>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</si>
  <si>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</si>
  <si>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</si>
  <si>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</si>
  <si>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</si>
  <si>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</si>
  <si>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</si>
  <si>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</si>
  <si>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</si>
  <si>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</si>
  <si>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</si>
  <si>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</si>
  <si>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</si>
  <si>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</si>
  <si>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</si>
  <si>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</si>
  <si>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</si>
  <si>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</si>
  <si>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</si>
  <si>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</si>
  <si>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</si>
  <si>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</si>
  <si>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</si>
  <si>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</si>
  <si>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</si>
  <si>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</si>
  <si>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</si>
  <si>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</si>
  <si>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</si>
  <si>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</si>
  <si>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</si>
  <si>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</si>
  <si>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</si>
  <si>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</si>
  <si>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</si>
  <si>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</si>
  <si>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</si>
  <si>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</si>
  <si>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</si>
  <si>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</si>
  <si>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</si>
  <si>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</si>
  <si>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</si>
  <si>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</si>
  <si>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</si>
  <si>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</si>
  <si>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</si>
  <si>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</si>
  <si>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</si>
  <si>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</si>
  <si>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</si>
  <si>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</si>
  <si>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</si>
  <si>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</si>
  <si>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</si>
  <si>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</si>
  <si>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</si>
  <si>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</si>
  <si>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</si>
  <si>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</si>
  <si>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</si>
  <si>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</si>
  <si>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</si>
  <si>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</si>
  <si>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</si>
  <si>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</si>
  <si>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</si>
  <si>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</si>
  <si>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</si>
  <si>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</si>
  <si>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</si>
  <si>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</si>
  <si>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</si>
  <si>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</si>
  <si>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</si>
  <si>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</si>
  <si>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</si>
  <si>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</si>
  <si>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</si>
  <si>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</si>
  <si>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</si>
  <si>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</si>
  <si>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</si>
  <si>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</si>
  <si>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</si>
  <si>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</si>
  <si>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</si>
  <si>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</si>
  <si>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</si>
  <si>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</si>
  <si>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</si>
  <si>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</si>
  <si>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</si>
  <si>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</si>
  <si>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</si>
  <si>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</si>
  <si>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</si>
  <si>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</si>
  <si>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</si>
  <si>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</si>
  <si>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</si>
  <si>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</si>
  <si>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</si>
  <si>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</si>
  <si>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</si>
  <si>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</si>
  <si>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</si>
  <si>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</si>
  <si>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</si>
  <si>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</si>
  <si>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</si>
  <si>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</si>
  <si>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</si>
  <si>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</si>
  <si>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</si>
  <si>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</si>
  <si>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</si>
  <si>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</si>
  <si>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</si>
  <si>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</si>
  <si>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</si>
  <si>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</si>
  <si>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</si>
  <si>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</si>
  <si>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</si>
  <si>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</si>
  <si>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</si>
  <si>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</si>
  <si>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</si>
  <si>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</si>
  <si>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</si>
  <si>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</si>
  <si>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</si>
  <si>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</si>
  <si>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</si>
  <si>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</si>
  <si>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</si>
  <si>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</si>
  <si>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</si>
  <si>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</si>
  <si>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</si>
  <si>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</si>
  <si>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</si>
  <si>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</si>
  <si>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</si>
  <si>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</si>
  <si>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</si>
  <si>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</si>
  <si>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</si>
  <si>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</si>
  <si>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</si>
  <si>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</si>
  <si>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</si>
  <si>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</si>
  <si>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</si>
  <si>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</si>
  <si>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</si>
  <si>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</si>
  <si>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</si>
  <si>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</si>
  <si>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</si>
  <si>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</si>
  <si>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</si>
  <si>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</si>
  <si>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</si>
  <si>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</si>
  <si>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</si>
  <si>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</si>
  <si>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</si>
  <si>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</si>
  <si>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</si>
  <si>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</si>
  <si>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</si>
  <si>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</si>
  <si>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</si>
  <si>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</si>
  <si>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</si>
  <si>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</si>
  <si>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</si>
  <si>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</si>
  <si>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</si>
  <si>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</si>
  <si>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</si>
  <si>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</si>
  <si>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</si>
  <si>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</si>
  <si>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</si>
  <si>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</si>
  <si>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</si>
  <si>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</si>
  <si>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</si>
  <si>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</si>
  <si>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</si>
  <si>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</si>
  <si>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</si>
  <si>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</si>
  <si>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</si>
  <si>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</si>
  <si>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</si>
  <si>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</si>
  <si>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</si>
  <si>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</si>
  <si>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</si>
  <si>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</si>
  <si>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</si>
  <si>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</si>
  <si>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</si>
  <si>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</si>
  <si>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</si>
  <si>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</si>
  <si>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</si>
  <si>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</si>
  <si>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</si>
  <si>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</si>
  <si>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</si>
  <si>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</si>
  <si>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</si>
  <si>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</si>
  <si>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</si>
  <si>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</si>
  <si>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</si>
  <si>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</si>
  <si>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</si>
  <si>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</si>
  <si>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</si>
  <si>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</si>
  <si>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</si>
  <si>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</si>
  <si>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</si>
  <si>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</si>
  <si>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</si>
  <si>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</si>
  <si>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</si>
  <si>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</si>
  <si>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</si>
  <si>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</si>
  <si>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</si>
  <si>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</si>
  <si>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</si>
  <si>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</si>
  <si>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</si>
  <si>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</si>
  <si>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</si>
  <si>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</si>
  <si>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</si>
  <si>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</si>
  <si>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</si>
  <si>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</si>
  <si>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</si>
  <si>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</si>
  <si>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</si>
  <si>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</si>
  <si>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</si>
  <si>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</si>
  <si>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</si>
  <si>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</si>
  <si>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</si>
  <si>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</si>
  <si>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</si>
  <si>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</si>
  <si>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</si>
  <si>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</si>
  <si>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</si>
  <si>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</si>
  <si>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</si>
  <si>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</si>
  <si>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</si>
  <si>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</si>
  <si>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</si>
  <si>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</si>
  <si>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</si>
  <si>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</si>
  <si>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</si>
  <si>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</si>
  <si>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</si>
  <si>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</si>
  <si>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</si>
  <si>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</si>
  <si>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</si>
  <si>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</si>
  <si>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</si>
  <si>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</si>
  <si>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</si>
  <si>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</si>
  <si>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</si>
  <si>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</si>
  <si>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</si>
  <si>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</si>
  <si>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</si>
  <si>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</si>
  <si>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</si>
  <si>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</si>
  <si>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</si>
  <si>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</si>
  <si>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</si>
  <si>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</si>
  <si>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</si>
  <si>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</si>
  <si>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</si>
  <si>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</si>
  <si>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</si>
  <si>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</si>
  <si>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</si>
  <si>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</si>
  <si>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</si>
  <si>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</si>
  <si>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</si>
  <si>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</si>
  <si>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</si>
  <si>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</si>
  <si>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</si>
  <si>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</si>
  <si>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</si>
  <si>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</si>
  <si>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</si>
  <si>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</si>
  <si>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</si>
  <si>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</si>
  <si>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</si>
  <si>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</si>
  <si>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</si>
  <si>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</si>
  <si>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</si>
  <si>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</si>
  <si>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</si>
  <si>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</si>
  <si>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</si>
  <si>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</si>
  <si>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</si>
  <si>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</si>
  <si>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</si>
  <si>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</si>
  <si>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</si>
  <si>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</si>
  <si>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</si>
  <si>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</si>
  <si>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</si>
  <si>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</si>
  <si>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</si>
  <si>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</si>
  <si>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</si>
  <si>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</si>
  <si>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</si>
  <si>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</si>
  <si>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</si>
  <si>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</si>
  <si>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</si>
  <si>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</si>
  <si>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</si>
  <si>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</si>
  <si>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</si>
  <si>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</si>
  <si>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</si>
  <si>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</si>
  <si>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</si>
  <si>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</si>
  <si>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</si>
  <si>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</si>
  <si>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</si>
  <si>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</si>
  <si>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</si>
  <si>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</si>
  <si>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</si>
  <si>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</si>
  <si>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</si>
  <si>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</si>
  <si>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</si>
  <si>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</si>
  <si>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</si>
  <si>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</si>
  <si>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</si>
  <si>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</si>
  <si>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</si>
  <si>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</si>
  <si>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</si>
  <si>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</si>
  <si>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</si>
  <si>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</si>
  <si>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</si>
  <si>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</si>
  <si>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</si>
  <si>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</si>
  <si>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</si>
  <si>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</si>
  <si>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</si>
  <si>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</si>
  <si>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</si>
  <si>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</si>
  <si>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</si>
  <si>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</si>
  <si>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</si>
  <si>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</si>
  <si>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</si>
  <si>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</si>
  <si>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</si>
  <si>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</si>
  <si>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</si>
  <si>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</si>
  <si>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</si>
  <si>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</si>
  <si>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</si>
  <si>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</si>
  <si>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</si>
  <si>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</si>
  <si>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</si>
  <si>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</si>
  <si>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</si>
  <si>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</si>
  <si>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</si>
  <si>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</si>
  <si>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</si>
  <si>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</si>
  <si>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</si>
  <si>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</si>
  <si>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</si>
  <si>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</si>
  <si>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</si>
  <si>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</si>
  <si>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</si>
  <si>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</si>
  <si>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</si>
  <si>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</si>
  <si>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</si>
  <si>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</si>
  <si>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</si>
  <si>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</si>
  <si>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</si>
  <si>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</si>
  <si>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</si>
  <si>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</si>
  <si>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</si>
  <si>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</si>
  <si>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</si>
  <si>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</si>
  <si>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</si>
  <si>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</si>
  <si>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</si>
  <si>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</si>
  <si>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</si>
  <si>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</si>
  <si>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</si>
  <si>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</si>
  <si>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</si>
  <si>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</si>
  <si>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</si>
  <si>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</si>
  <si>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</si>
  <si>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</si>
  <si>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</si>
  <si>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</si>
  <si>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</si>
  <si>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</si>
  <si>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</si>
  <si>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</si>
  <si>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</si>
  <si>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</si>
  <si>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</si>
  <si>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</si>
  <si>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</si>
  <si>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</si>
  <si>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</si>
  <si>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</si>
  <si>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</si>
  <si>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</si>
  <si>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</si>
  <si>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</si>
  <si>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</si>
  <si>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</si>
  <si>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</si>
  <si>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</si>
  <si>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</si>
  <si>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</si>
  <si>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</si>
  <si>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</si>
  <si>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</si>
  <si>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</si>
  <si>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</si>
  <si>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</si>
  <si>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</si>
  <si>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</si>
  <si>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</si>
  <si>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</si>
  <si>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</si>
  <si>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</si>
  <si>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</si>
  <si>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</si>
  <si>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</si>
  <si>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</si>
  <si>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</si>
  <si>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</si>
  <si>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</si>
  <si>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</si>
  <si>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</si>
  <si>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</si>
  <si>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</si>
  <si>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</si>
  <si>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</si>
  <si>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</si>
  <si>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</si>
  <si>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</si>
  <si>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</si>
  <si>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</si>
  <si>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</si>
  <si>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</si>
  <si>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</si>
  <si>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</si>
  <si>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</si>
  <si>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</si>
  <si>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</si>
  <si>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</si>
  <si>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</si>
  <si>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</si>
  <si>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</si>
  <si>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</si>
  <si>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</si>
  <si>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</si>
  <si>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</si>
  <si>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</si>
  <si>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</si>
  <si>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</si>
  <si>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</si>
  <si>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</si>
  <si>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</si>
  <si>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</si>
  <si>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</si>
  <si>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</si>
  <si>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</si>
  <si>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</si>
  <si>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</si>
  <si>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</si>
  <si>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</si>
  <si>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</si>
  <si>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</si>
  <si>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</si>
  <si>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</si>
  <si>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</si>
  <si>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</si>
  <si>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</si>
  <si>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</si>
  <si>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</si>
  <si>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</si>
  <si>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</si>
  <si>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</si>
  <si>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</si>
  <si>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</si>
  <si>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</si>
  <si>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</si>
  <si>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</si>
  <si>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</si>
  <si>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</si>
  <si>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</si>
  <si>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</si>
  <si>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</si>
  <si>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</si>
  <si>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</si>
  <si>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</si>
  <si>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</si>
  <si>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</si>
  <si>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</si>
  <si>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</si>
  <si>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</si>
  <si>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</si>
  <si>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</si>
  <si>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</si>
  <si>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</si>
  <si>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</si>
  <si>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</si>
  <si>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</si>
  <si>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</si>
  <si>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</si>
  <si>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</si>
  <si>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</si>
  <si>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</si>
  <si>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</si>
  <si>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</si>
  <si>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</si>
  <si>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</si>
  <si>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</si>
  <si>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</si>
  <si>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</si>
  <si>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</si>
  <si>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</si>
  <si>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</si>
  <si>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</si>
  <si>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</si>
  <si>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</si>
  <si>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</si>
  <si>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</si>
  <si>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</si>
  <si>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</si>
  <si>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</si>
  <si>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</si>
  <si>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</si>
  <si>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</si>
  <si>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</si>
  <si>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</si>
  <si>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</si>
  <si>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</si>
  <si>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</si>
  <si>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</si>
  <si>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</si>
  <si>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</si>
  <si>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</si>
  <si>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</si>
  <si>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</si>
  <si>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</si>
  <si>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</si>
  <si>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</si>
  <si>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</si>
  <si>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</si>
  <si>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</si>
  <si>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</si>
  <si>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</si>
  <si>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</si>
  <si>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</si>
  <si>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</si>
  <si>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</si>
  <si>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</si>
  <si>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</si>
  <si>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</si>
  <si>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</si>
  <si>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</si>
  <si>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</si>
  <si>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</si>
  <si>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</si>
  <si>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</si>
  <si>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</si>
  <si>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</si>
  <si>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</si>
  <si>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</si>
  <si>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</si>
  <si>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</si>
  <si>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</si>
  <si>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</si>
  <si>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</si>
  <si>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</si>
  <si>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</si>
  <si>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</si>
  <si>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</si>
  <si>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</si>
  <si>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</si>
  <si>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</si>
  <si>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</si>
  <si>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</si>
  <si>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</si>
  <si>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</si>
  <si>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</si>
  <si>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</si>
  <si>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</si>
  <si>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</si>
  <si>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</si>
  <si>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</si>
  <si>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</si>
  <si>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</si>
  <si>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</si>
  <si>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</si>
  <si>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</si>
  <si>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</si>
  <si>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</si>
  <si>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</si>
  <si>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</si>
  <si>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</si>
  <si>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</si>
  <si>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</si>
  <si>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</si>
  <si>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</si>
  <si>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</si>
  <si>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</si>
  <si>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</si>
  <si>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</si>
  <si>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</si>
  <si>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</si>
  <si>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</si>
  <si>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</si>
  <si>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</si>
  <si>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</si>
  <si>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</si>
  <si>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</si>
  <si>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</si>
  <si>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</si>
  <si>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</si>
  <si>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</si>
  <si>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</si>
  <si>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</si>
  <si>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</si>
  <si>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</si>
  <si>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</si>
  <si>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</si>
  <si>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</si>
  <si>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</si>
  <si>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</si>
  <si>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</si>
  <si>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</si>
  <si>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</si>
  <si>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</si>
  <si>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</si>
  <si>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</si>
  <si>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</si>
  <si>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</si>
  <si>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</si>
  <si>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</si>
  <si>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</si>
  <si>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</si>
  <si>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</si>
  <si>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</si>
  <si>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</si>
  <si>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</si>
  <si>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</si>
  <si>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</si>
  <si>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</si>
  <si>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</si>
  <si>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</si>
  <si>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</si>
  <si>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</si>
  <si>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</si>
  <si>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</si>
  <si>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</si>
  <si>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</si>
  <si>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</si>
  <si>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</si>
  <si>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</si>
  <si>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</si>
  <si>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</si>
  <si>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</si>
  <si>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</si>
  <si>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</si>
  <si>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</si>
  <si>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</si>
  <si>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</si>
  <si>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</si>
  <si>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</si>
  <si>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</si>
  <si>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</si>
  <si>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</si>
  <si>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</si>
  <si>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</si>
  <si>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</si>
  <si>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</si>
  <si>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</si>
  <si>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</si>
  <si>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</si>
  <si>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</si>
  <si>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</si>
  <si>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</si>
  <si>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</si>
  <si>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</si>
  <si>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</si>
  <si>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</si>
  <si>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</si>
  <si>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</si>
  <si>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</si>
  <si>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</si>
  <si>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</si>
  <si>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</si>
  <si>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</si>
  <si>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</si>
  <si>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</si>
  <si>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</si>
  <si>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</si>
  <si>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</si>
  <si>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</si>
  <si>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</si>
  <si>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</si>
  <si>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</si>
  <si>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</si>
  <si>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</si>
  <si>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</si>
  <si>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</si>
  <si>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</si>
  <si>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</si>
  <si>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</si>
  <si>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</si>
  <si>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</si>
  <si>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</si>
  <si>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</si>
  <si>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</si>
  <si>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</si>
  <si>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</si>
  <si>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</si>
  <si>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</si>
  <si>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</si>
  <si>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</si>
  <si>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</si>
  <si>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</si>
  <si>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</si>
  <si>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</si>
  <si>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</si>
  <si>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</si>
  <si>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</si>
  <si>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</si>
  <si>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</si>
  <si>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</si>
  <si>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</si>
  <si>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</si>
  <si>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</si>
  <si>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</si>
  <si>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</si>
  <si>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</si>
  <si>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</si>
  <si>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</si>
  <si>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</si>
  <si>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</si>
  <si>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</si>
  <si>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</si>
  <si>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</si>
  <si>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</si>
  <si>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</si>
  <si>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</si>
  <si>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</si>
  <si>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</si>
  <si>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</si>
  <si>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</si>
  <si>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</si>
  <si>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</si>
  <si>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</si>
  <si>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</si>
  <si>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</si>
  <si>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</si>
  <si>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</si>
  <si>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</si>
  <si>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</si>
  <si>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</si>
  <si>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</si>
  <si>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</si>
  <si>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</si>
  <si>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</si>
  <si>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</si>
  <si>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</si>
  <si>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</si>
  <si>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</si>
  <si>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</si>
  <si>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</si>
  <si>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</si>
  <si>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</si>
  <si>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</si>
  <si>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</si>
  <si>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</si>
  <si>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</si>
  <si>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</si>
  <si>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</si>
  <si>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</si>
  <si>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</si>
  <si>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</si>
  <si>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</si>
  <si>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</si>
  <si>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</si>
  <si>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</si>
  <si>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</si>
  <si>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</si>
  <si>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</si>
  <si>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</si>
  <si>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</si>
  <si>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</si>
  <si>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</si>
  <si>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</si>
  <si>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</si>
  <si>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</si>
  <si>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</si>
  <si>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</si>
  <si>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</si>
  <si>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</si>
  <si>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</si>
  <si>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</si>
  <si>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</si>
  <si>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</si>
  <si>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</si>
  <si>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</si>
  <si>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</si>
  <si>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</si>
  <si>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</si>
  <si>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</si>
  <si>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</si>
  <si>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</si>
  <si>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</si>
  <si>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</si>
  <si>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</si>
  <si>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</si>
  <si>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</si>
  <si>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</si>
  <si>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</si>
  <si>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</si>
  <si>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</si>
  <si>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</si>
  <si>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</si>
  <si>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</si>
  <si>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</si>
  <si>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</si>
  <si>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</si>
  <si>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</si>
  <si>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</si>
  <si>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</si>
  <si>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</si>
  <si>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</si>
  <si>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</si>
  <si>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</si>
  <si>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</si>
  <si>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</si>
  <si>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</si>
  <si>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</si>
  <si>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</si>
  <si>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</si>
  <si>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</si>
  <si>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</si>
  <si>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</si>
  <si>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</si>
  <si>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</si>
  <si>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</si>
  <si>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</si>
  <si>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</si>
  <si>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</si>
  <si>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</si>
  <si>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</si>
  <si>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</si>
  <si>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</si>
  <si>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</si>
  <si>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</si>
  <si>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</si>
  <si>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</si>
  <si>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</si>
  <si>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</si>
  <si>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</si>
  <si>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</si>
  <si>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</si>
  <si>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</si>
  <si>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</si>
  <si>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</si>
  <si>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</si>
  <si>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</si>
  <si>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</si>
  <si>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</si>
  <si>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</si>
  <si>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</si>
  <si>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</si>
  <si>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</si>
  <si>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</si>
  <si>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</si>
  <si>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</si>
  <si>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</si>
  <si>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</si>
  <si>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</si>
  <si>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</si>
  <si>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</si>
  <si>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</si>
  <si>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</si>
  <si>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</si>
  <si>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</si>
  <si>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</si>
  <si>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</si>
  <si>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</si>
  <si>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</si>
  <si>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</si>
  <si>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</si>
  <si>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</si>
  <si>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</si>
  <si>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</si>
  <si>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</si>
  <si>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</si>
  <si>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</si>
  <si>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</si>
  <si>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</si>
  <si>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</si>
  <si>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</si>
  <si>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</si>
  <si>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</si>
  <si>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</si>
  <si>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</si>
  <si>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</si>
  <si>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</si>
  <si>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</si>
  <si>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</si>
  <si>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</si>
  <si>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</si>
  <si>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</si>
  <si>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</si>
  <si>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</si>
  <si>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</si>
  <si>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</si>
  <si>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</si>
  <si>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</si>
  <si>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</si>
  <si>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</si>
  <si>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</si>
  <si>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</si>
  <si>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</si>
  <si>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</si>
  <si>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</si>
  <si>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</si>
  <si>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</si>
  <si>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</si>
  <si>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</si>
  <si>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</si>
  <si>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</si>
  <si>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</si>
  <si>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</si>
  <si>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</si>
  <si>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</si>
  <si>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</si>
  <si>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</si>
  <si>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</si>
  <si>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</si>
  <si>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</si>
  <si>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</si>
  <si>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</si>
  <si>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</si>
  <si>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</si>
  <si>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</si>
  <si>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</si>
  <si>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</si>
  <si>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</si>
  <si>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</si>
  <si>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</si>
  <si>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</si>
  <si>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</si>
  <si>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</si>
  <si>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</si>
  <si>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</si>
  <si>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</si>
  <si>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</si>
  <si>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</si>
  <si>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</si>
  <si>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</si>
  <si>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</si>
  <si>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</si>
  <si>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</si>
  <si>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</si>
  <si>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</si>
  <si>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</si>
  <si>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</si>
  <si>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</si>
  <si>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</si>
  <si>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</si>
  <si>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</si>
  <si>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</si>
  <si>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</si>
  <si>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</si>
  <si>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</si>
  <si>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</si>
  <si>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</si>
  <si>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</si>
  <si>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</si>
  <si>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</si>
  <si>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</si>
  <si>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</si>
  <si>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</si>
  <si>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</si>
  <si>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</si>
  <si>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</si>
  <si>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</si>
  <si>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</si>
  <si>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</si>
  <si>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</si>
  <si>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</si>
  <si>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</si>
  <si>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</si>
  <si>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</si>
  <si>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</si>
  <si>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</si>
  <si>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</si>
  <si>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</si>
  <si>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</si>
  <si>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</si>
  <si>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</si>
  <si>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</si>
  <si>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</si>
  <si>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</si>
  <si>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</si>
  <si>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</si>
  <si>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</si>
  <si>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</si>
  <si>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</si>
  <si>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</si>
  <si>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</si>
  <si>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</si>
  <si>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</si>
  <si>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</si>
  <si>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</si>
  <si>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</si>
  <si>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</si>
  <si>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</si>
  <si>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</si>
  <si>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</si>
  <si>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</si>
  <si>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</si>
  <si>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</si>
  <si>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</si>
  <si>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</si>
  <si>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</si>
  <si>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</si>
  <si>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</si>
  <si>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</si>
  <si>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</si>
  <si>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</si>
  <si>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</si>
  <si>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</si>
  <si>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</si>
  <si>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</si>
  <si>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</si>
  <si>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</si>
  <si>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</si>
  <si>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</si>
  <si>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</si>
  <si>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</si>
  <si>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</si>
  <si>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</si>
  <si>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</si>
  <si>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</si>
  <si>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</si>
  <si>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</si>
  <si>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</si>
  <si>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</si>
  <si>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</si>
  <si>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</si>
  <si>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</si>
  <si>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</si>
  <si>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</si>
  <si>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</si>
  <si>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</si>
  <si>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</si>
  <si>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</si>
  <si>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</si>
  <si>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</si>
  <si>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</si>
  <si>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</si>
  <si>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</si>
  <si>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</si>
  <si>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</si>
  <si>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</si>
  <si>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</si>
  <si>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</si>
  <si>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</si>
  <si>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</si>
  <si>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</si>
  <si>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</si>
  <si>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</si>
  <si>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</si>
  <si>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</si>
  <si>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</si>
  <si>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</si>
  <si>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</si>
  <si>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</si>
  <si>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</si>
  <si>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</si>
  <si>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</si>
  <si>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</si>
  <si>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</si>
  <si>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</si>
  <si>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</si>
  <si>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</si>
  <si>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</si>
  <si>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</si>
  <si>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</si>
  <si>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</si>
  <si>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</si>
  <si>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</si>
  <si>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</si>
  <si>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</si>
  <si>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</si>
  <si>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</si>
  <si>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</si>
  <si>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</si>
  <si>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</si>
  <si>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</si>
  <si>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</si>
  <si>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</si>
  <si>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</si>
  <si>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</si>
  <si>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</si>
  <si>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</si>
  <si>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</si>
  <si>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</si>
  <si>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</si>
  <si>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</si>
  <si>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</si>
  <si>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</si>
  <si>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</si>
  <si>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</si>
  <si>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</si>
  <si>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</si>
  <si>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</si>
  <si>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</si>
  <si>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</si>
  <si>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</si>
  <si>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</si>
  <si>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</si>
  <si>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</si>
  <si>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</si>
  <si>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</si>
  <si>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</si>
  <si>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</si>
  <si>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</si>
  <si>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</si>
  <si>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</si>
  <si>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</si>
  <si>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</si>
  <si>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</si>
  <si>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</si>
  <si>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</si>
  <si>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</si>
  <si>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</si>
  <si>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</si>
  <si>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</si>
  <si>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</si>
  <si>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</si>
  <si>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</si>
  <si>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</si>
  <si>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</si>
  <si>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</si>
  <si>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</si>
  <si>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</si>
  <si>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</si>
  <si>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</si>
  <si>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</si>
  <si>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</si>
  <si>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</si>
  <si>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</si>
  <si>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</si>
  <si>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</si>
  <si>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</si>
  <si>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</si>
  <si>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</si>
  <si>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</si>
  <si>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</si>
  <si>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</si>
  <si>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</si>
  <si>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</si>
  <si>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</si>
  <si>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</si>
  <si>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</si>
  <si>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</si>
  <si>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</si>
  <si>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</si>
  <si>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</si>
  <si>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</si>
  <si>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</si>
  <si>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</si>
  <si>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</si>
  <si>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</si>
  <si>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</si>
  <si>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</si>
  <si>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</si>
  <si>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</si>
  <si>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</si>
  <si>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</si>
  <si>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</si>
  <si>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</si>
  <si>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</si>
  <si>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</si>
  <si>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</si>
  <si>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</si>
  <si>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</si>
  <si>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</si>
  <si>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</si>
  <si>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</si>
  <si>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</si>
  <si>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</si>
  <si>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</si>
  <si>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</si>
  <si>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</si>
  <si>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</si>
  <si>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</si>
  <si>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</si>
  <si>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</si>
  <si>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</si>
  <si>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</si>
  <si>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</si>
  <si>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</si>
  <si>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</si>
  <si>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</si>
  <si>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</si>
  <si>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</si>
  <si>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</si>
  <si>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</si>
  <si>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</si>
  <si>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</si>
  <si>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</si>
  <si>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</si>
  <si>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</si>
  <si>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</si>
  <si>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</si>
  <si>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</si>
  <si>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</si>
  <si>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</si>
  <si>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</si>
  <si>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</si>
  <si>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</si>
  <si>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</si>
  <si>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</si>
  <si>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</si>
  <si>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</si>
  <si>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</si>
  <si>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</si>
  <si>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</si>
  <si>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</si>
  <si>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</si>
  <si>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</si>
  <si>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</si>
  <si>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</si>
  <si>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</si>
  <si>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</si>
  <si>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</si>
  <si>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</si>
  <si>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</si>
  <si>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</si>
  <si>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</si>
  <si>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</si>
  <si>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</si>
  <si>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</si>
  <si>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</si>
  <si>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</si>
  <si>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</si>
  <si>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</si>
  <si>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</si>
  <si>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</si>
  <si>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</si>
  <si>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</si>
  <si>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</si>
  <si>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</si>
  <si>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</si>
  <si>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</si>
  <si>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</si>
  <si>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</si>
  <si>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</si>
  <si>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</si>
  <si>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</si>
  <si>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</si>
  <si>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</si>
  <si>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</si>
  <si>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</si>
  <si>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</si>
  <si>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</si>
  <si>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</si>
  <si>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</si>
  <si>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</si>
  <si>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</si>
  <si>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</si>
  <si>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</si>
  <si>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</si>
  <si>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</si>
  <si>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</si>
  <si>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</si>
  <si>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</si>
  <si>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</si>
  <si>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</si>
  <si>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</si>
  <si>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</si>
  <si>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</si>
  <si>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</si>
  <si>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</si>
  <si>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</si>
  <si>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</si>
  <si>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</si>
  <si>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</si>
  <si>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</si>
  <si>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</si>
  <si>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</si>
  <si>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</si>
  <si>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</si>
  <si>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</si>
  <si>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</si>
  <si>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</si>
  <si>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</si>
  <si>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</si>
  <si>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</si>
  <si>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</si>
  <si>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</si>
  <si>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</si>
  <si>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</si>
  <si>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</si>
  <si>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</si>
  <si>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</si>
  <si>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</si>
  <si>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</si>
  <si>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</si>
  <si>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</si>
  <si>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</si>
  <si>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</si>
  <si>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</si>
  <si>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</si>
  <si>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</si>
  <si>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</si>
  <si>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</si>
  <si>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</si>
  <si>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</si>
  <si>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</si>
  <si>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</si>
  <si>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</si>
  <si>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</si>
  <si>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</si>
  <si>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</si>
  <si>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</si>
  <si>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</si>
  <si>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</si>
  <si>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</si>
  <si>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</si>
  <si>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</si>
  <si>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</si>
  <si>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</si>
  <si>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</si>
  <si>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</si>
  <si>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</si>
  <si>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</si>
  <si>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</si>
  <si>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</si>
  <si>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</si>
  <si>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</si>
  <si>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</si>
  <si>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</si>
  <si>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</si>
  <si>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</si>
  <si>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</si>
  <si>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</si>
  <si>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</si>
  <si>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</si>
  <si>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</si>
  <si>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</si>
  <si>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</si>
  <si>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</si>
  <si>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</si>
  <si>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</si>
  <si>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</si>
  <si>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</si>
  <si>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</si>
  <si>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</si>
  <si>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</si>
  <si>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</si>
  <si>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</si>
  <si>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</si>
  <si>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</si>
  <si>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</si>
  <si>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</si>
  <si>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</si>
  <si>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</si>
  <si>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</si>
  <si>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</si>
  <si>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</si>
  <si>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</si>
  <si>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</si>
  <si>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</si>
  <si>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</si>
  <si>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</si>
  <si>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</si>
  <si>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</si>
  <si>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</si>
  <si>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</si>
  <si>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</si>
  <si>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</si>
  <si>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</si>
  <si>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</si>
  <si>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</si>
  <si>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</si>
  <si>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</si>
  <si>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</si>
  <si>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</si>
  <si>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</si>
  <si>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</si>
  <si>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</si>
  <si>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</si>
  <si>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</si>
  <si>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</si>
  <si>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</si>
  <si>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</si>
  <si>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</si>
  <si>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</si>
  <si>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</si>
  <si>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</si>
  <si>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</si>
  <si>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</si>
  <si>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</si>
  <si>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</si>
  <si>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</si>
  <si>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</si>
  <si>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</si>
  <si>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</si>
  <si>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</si>
  <si>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</si>
  <si>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</si>
  <si>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</si>
  <si>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</si>
  <si>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</si>
  <si>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</si>
  <si>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</si>
  <si>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</si>
  <si>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</si>
  <si>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</si>
  <si>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</si>
  <si>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</si>
  <si>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</si>
  <si>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</si>
  <si>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</si>
  <si>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</si>
  <si>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</si>
  <si>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</si>
  <si>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</si>
  <si>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</si>
  <si>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</si>
  <si>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</si>
  <si>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</si>
  <si>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</si>
  <si>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</si>
  <si>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</si>
  <si>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</si>
  <si>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</si>
  <si>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</si>
  <si>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</si>
  <si>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</si>
  <si>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</si>
  <si>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</si>
  <si>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</si>
  <si>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</si>
  <si>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</si>
  <si>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</si>
  <si>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</si>
  <si>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</si>
  <si>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</si>
  <si>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</si>
  <si>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</si>
  <si>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</si>
  <si>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</si>
  <si>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</si>
  <si>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</si>
  <si>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</si>
  <si>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</si>
  <si>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</si>
  <si>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</si>
  <si>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</si>
  <si>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</si>
  <si>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</si>
  <si>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</si>
  <si>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</si>
  <si>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</si>
  <si>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</si>
  <si>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</si>
  <si>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</si>
  <si>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</si>
  <si>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</si>
  <si>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</si>
  <si>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</si>
  <si>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</si>
  <si>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</si>
  <si>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</si>
  <si>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</si>
  <si>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</si>
  <si>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</si>
  <si>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</si>
  <si>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</si>
  <si>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</si>
  <si>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</si>
  <si>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</si>
  <si>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</si>
  <si>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</si>
  <si>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</si>
  <si>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</si>
  <si>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</si>
  <si>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</si>
  <si>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</si>
  <si>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</si>
  <si>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</si>
  <si>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</si>
  <si>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</si>
  <si>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</si>
  <si>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</si>
  <si>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</si>
  <si>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</si>
  <si>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</si>
  <si>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</si>
  <si>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</si>
  <si>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</si>
  <si>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</si>
  <si>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</si>
  <si>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</si>
  <si>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</si>
  <si>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</si>
  <si>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</si>
  <si>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</si>
  <si>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</si>
  <si>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</si>
  <si>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</si>
  <si>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</si>
  <si>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</si>
  <si>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</si>
  <si>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</si>
  <si>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</si>
  <si>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</si>
  <si>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</si>
  <si>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</si>
  <si>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</si>
  <si>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</si>
  <si>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</si>
  <si>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</si>
  <si>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</si>
  <si>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</si>
  <si>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</si>
  <si>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</si>
  <si>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</si>
  <si>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</si>
  <si>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</si>
  <si>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</si>
  <si>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</si>
  <si>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</si>
  <si>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</si>
  <si>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</si>
  <si>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</si>
  <si>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</si>
  <si>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</si>
  <si>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</si>
  <si>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</si>
  <si>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</si>
  <si>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</si>
  <si>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</si>
  <si>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</si>
  <si>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</si>
  <si>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</si>
  <si>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</si>
  <si>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</si>
  <si>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</si>
  <si>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</si>
  <si>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</si>
  <si>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</si>
  <si>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</si>
  <si>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</si>
  <si>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</si>
  <si>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</si>
  <si>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</si>
  <si>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</si>
  <si>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</si>
  <si>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</si>
  <si>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</si>
  <si>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</si>
  <si>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</si>
  <si>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</si>
  <si>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</si>
  <si>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</si>
  <si>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</si>
  <si>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</si>
  <si>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</si>
  <si>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</si>
  <si>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</si>
  <si>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</si>
  <si>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</si>
  <si>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</si>
  <si>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</si>
  <si>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</si>
  <si>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</si>
  <si>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</si>
  <si>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</si>
  <si>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</si>
  <si>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</si>
  <si>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</si>
  <si>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</si>
  <si>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</si>
  <si>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</si>
  <si>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</si>
  <si>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</si>
  <si>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</si>
  <si>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</si>
  <si>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</si>
  <si>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</si>
  <si>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</si>
  <si>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</si>
  <si>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</si>
  <si>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</si>
  <si>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</si>
  <si>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</si>
  <si>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</si>
  <si>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</si>
  <si>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</si>
  <si>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</si>
  <si>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</si>
  <si>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</si>
  <si>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</si>
  <si>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</si>
  <si>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</si>
  <si>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</si>
  <si>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</si>
  <si>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</si>
  <si>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</si>
  <si>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</si>
  <si>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</si>
  <si>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</si>
  <si>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</si>
  <si>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</si>
  <si>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</si>
  <si>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</si>
  <si>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</si>
  <si>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</si>
  <si>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</si>
  <si>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</si>
  <si>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</si>
  <si>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</si>
  <si>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</si>
  <si>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</si>
  <si>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</si>
  <si>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</si>
  <si>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</si>
  <si>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</si>
  <si>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</si>
  <si>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</si>
  <si>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</si>
  <si>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</si>
  <si>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</si>
  <si>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</si>
  <si>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</si>
  <si>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</si>
  <si>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</si>
  <si>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</si>
  <si>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</si>
  <si>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</si>
  <si>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</si>
  <si>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</si>
  <si>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</si>
  <si>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</si>
  <si>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</si>
  <si>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</si>
  <si>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</si>
  <si>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</si>
  <si>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</si>
  <si>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</si>
  <si>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</si>
  <si>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</si>
  <si>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</si>
  <si>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</si>
  <si>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</si>
  <si>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</si>
  <si>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</si>
  <si>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</si>
  <si>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</si>
  <si>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</si>
  <si>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</si>
  <si>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</si>
  <si>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</si>
  <si>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</si>
  <si>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</si>
  <si>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</si>
  <si>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</si>
  <si>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</si>
  <si>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</si>
  <si>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</si>
  <si>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</si>
  <si>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</si>
  <si>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</si>
  <si>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</si>
  <si>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</si>
  <si>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</si>
  <si>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</si>
  <si>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</si>
  <si>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</si>
  <si>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</si>
  <si>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</si>
  <si>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</si>
  <si>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</si>
  <si>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</si>
  <si>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</si>
  <si>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</si>
  <si>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</si>
  <si>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</si>
  <si>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</si>
  <si>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</si>
  <si>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</si>
  <si>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</si>
  <si>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</si>
  <si>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</si>
  <si>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</si>
  <si>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</si>
  <si>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</si>
  <si>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</si>
  <si>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</si>
  <si>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</si>
  <si>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</si>
  <si>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</si>
  <si>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</si>
  <si>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</si>
  <si>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</si>
  <si>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</si>
  <si>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</si>
  <si>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</si>
  <si>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</si>
  <si>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</si>
  <si>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</si>
  <si>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</si>
  <si>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</si>
  <si>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</si>
  <si>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</si>
  <si>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</si>
  <si>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</si>
  <si>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</si>
  <si>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</si>
  <si>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</si>
  <si>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</si>
  <si>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</si>
  <si>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</si>
  <si>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</si>
  <si>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</si>
  <si>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</si>
  <si>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</si>
  <si>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</si>
  <si>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</si>
  <si>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</si>
  <si>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</si>
  <si>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</si>
  <si>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</si>
  <si>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</si>
  <si>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</si>
  <si>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</si>
  <si>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</si>
  <si>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</si>
  <si>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</si>
  <si>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</si>
  <si>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</si>
  <si>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</si>
  <si>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</si>
  <si>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</si>
  <si>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</si>
  <si>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</si>
  <si>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</si>
  <si>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</si>
  <si>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</si>
  <si>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</si>
  <si>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</si>
  <si>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</si>
  <si>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</si>
  <si>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</si>
  <si>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</si>
  <si>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</si>
  <si>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</si>
  <si>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</si>
  <si>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</si>
  <si>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</si>
  <si>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</si>
  <si>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</si>
  <si>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</si>
  <si>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</si>
  <si>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</si>
  <si>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</si>
  <si>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</si>
  <si>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</si>
  <si>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</si>
  <si>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</si>
  <si>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</si>
  <si>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</si>
  <si>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</si>
  <si>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</si>
  <si>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</si>
  <si>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</si>
  <si>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</si>
  <si>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</si>
  <si>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</si>
  <si>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</si>
  <si>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</si>
  <si>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</si>
  <si>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</si>
  <si>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</si>
  <si>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</si>
  <si>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</si>
  <si>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</si>
  <si>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</si>
  <si>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</si>
  <si>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</si>
  <si>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</si>
  <si>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</si>
  <si>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</si>
  <si>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</si>
  <si>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</si>
  <si>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</si>
  <si>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</si>
  <si>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</si>
  <si>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</si>
  <si>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</si>
  <si>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</si>
  <si>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</si>
  <si>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</si>
  <si>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</si>
  <si>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</si>
  <si>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</si>
  <si>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</si>
  <si>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</si>
  <si>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</si>
  <si>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</si>
  <si>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</si>
  <si>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</si>
  <si>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</si>
  <si>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</si>
  <si>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</si>
  <si>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</si>
  <si>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</si>
  <si>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</si>
  <si>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</si>
  <si>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</si>
  <si>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</si>
  <si>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</si>
  <si>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</si>
  <si>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</si>
  <si>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</si>
  <si>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</si>
  <si>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</si>
  <si>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</si>
  <si>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</si>
  <si>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</si>
  <si>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</si>
  <si>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</si>
  <si>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</si>
  <si>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</si>
  <si>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</si>
  <si>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</si>
  <si>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</si>
  <si>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</si>
  <si>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</si>
  <si>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</si>
  <si>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</si>
  <si>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</si>
  <si>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</si>
  <si>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</si>
  <si>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</si>
  <si>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</si>
  <si>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</si>
  <si>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</si>
  <si>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</si>
  <si>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</si>
  <si>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</si>
  <si>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</si>
  <si>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</si>
  <si>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</si>
  <si>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</si>
  <si>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</si>
  <si>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</si>
  <si>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</si>
  <si>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</si>
  <si>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</si>
  <si>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</si>
  <si>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</si>
  <si>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</si>
  <si>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</si>
  <si>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</si>
  <si>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</si>
  <si>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</si>
  <si>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</si>
  <si>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</si>
  <si>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</si>
  <si>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</si>
  <si>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</si>
  <si>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</si>
  <si>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</si>
  <si>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</si>
  <si>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</si>
  <si>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</si>
  <si>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</si>
  <si>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</si>
  <si>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</si>
  <si>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</si>
  <si>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</si>
  <si>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</si>
  <si>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</si>
  <si>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</si>
  <si>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</si>
  <si>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</si>
  <si>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</si>
  <si>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</si>
  <si>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</si>
  <si>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</si>
  <si>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</si>
  <si>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</si>
  <si>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</si>
  <si>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</si>
  <si>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</si>
  <si>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</si>
  <si>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</si>
  <si>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</si>
  <si>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</si>
  <si>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</si>
  <si>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</si>
  <si>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</si>
  <si>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</si>
  <si>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</si>
  <si>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</si>
  <si>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</si>
  <si>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</si>
  <si>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</si>
  <si>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</si>
  <si>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</si>
  <si>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</si>
  <si>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</si>
  <si>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</si>
  <si>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</si>
  <si>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</si>
  <si>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</si>
  <si>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</si>
  <si>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</si>
  <si>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</si>
  <si>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</si>
  <si>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</si>
  <si>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</si>
  <si>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</si>
  <si>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</si>
  <si>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</si>
  <si>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</si>
  <si>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</si>
  <si>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</si>
  <si>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</si>
  <si>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</si>
  <si>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</si>
  <si>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</si>
  <si>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</si>
  <si>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</si>
  <si>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</si>
  <si>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</si>
  <si>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</si>
  <si>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</si>
  <si>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</si>
  <si>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</si>
  <si>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</si>
  <si>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</si>
  <si>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</si>
  <si>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</si>
  <si>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</si>
  <si>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</si>
  <si>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</si>
  <si>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</si>
  <si>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</si>
  <si>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</si>
  <si>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</si>
  <si>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</si>
  <si>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</si>
  <si>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</si>
  <si>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</si>
  <si>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</si>
  <si>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</si>
  <si>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</si>
  <si>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</si>
  <si>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</si>
  <si>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</si>
  <si>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</si>
  <si>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</si>
  <si>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</si>
  <si>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</si>
  <si>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</si>
  <si>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</si>
  <si>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</si>
  <si>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</si>
  <si>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</si>
  <si>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</si>
  <si>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</si>
  <si>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</si>
  <si>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</si>
  <si>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</si>
  <si>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</si>
  <si>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</si>
  <si>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</si>
  <si>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</si>
  <si>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</si>
  <si>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</si>
  <si>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</si>
  <si>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</si>
  <si>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</si>
  <si>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</si>
  <si>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</si>
  <si>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</si>
  <si>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</si>
  <si>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</si>
  <si>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</si>
  <si>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</si>
  <si>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</si>
  <si>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</si>
  <si>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</si>
  <si>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</si>
  <si>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</si>
  <si>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</si>
  <si>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</si>
  <si>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</si>
  <si>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</si>
  <si>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</si>
  <si>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</si>
  <si>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</si>
  <si>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</si>
  <si>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</si>
  <si>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</si>
  <si>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</si>
  <si>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</si>
  <si>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</si>
  <si>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</si>
  <si>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</si>
  <si>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</si>
  <si>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</si>
  <si>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</si>
  <si>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</si>
  <si>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</si>
  <si>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</si>
  <si>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</si>
  <si>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</si>
  <si>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</si>
  <si>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</si>
  <si>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</si>
  <si>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</si>
  <si>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</si>
  <si>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</si>
  <si>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</si>
  <si>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</si>
  <si>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</si>
  <si>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</si>
  <si>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</si>
  <si>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</si>
  <si>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</si>
  <si>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</si>
  <si>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</si>
  <si>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</si>
  <si>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</si>
  <si>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</si>
  <si>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</si>
  <si>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</si>
  <si>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</si>
  <si>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</si>
  <si>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</si>
  <si>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</si>
  <si>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</si>
  <si>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</si>
  <si>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</si>
  <si>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</si>
  <si>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</si>
  <si>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</si>
  <si>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</si>
  <si>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</si>
  <si>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</si>
  <si>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</si>
  <si>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</si>
  <si>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</si>
  <si>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</si>
  <si>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</si>
  <si>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</si>
  <si>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</si>
  <si>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</si>
  <si>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</si>
  <si>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</si>
  <si>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</si>
  <si>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</si>
  <si>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</si>
  <si>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</si>
  <si>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</si>
  <si>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</si>
  <si>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</si>
  <si>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</si>
  <si>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</si>
  <si>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</si>
  <si>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</si>
  <si>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</si>
  <si>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</si>
  <si>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</si>
  <si>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</si>
  <si>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</si>
  <si>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</si>
  <si>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</si>
  <si>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</si>
  <si>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</si>
  <si>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</si>
  <si>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</si>
  <si>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</si>
  <si>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</si>
  <si>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</si>
  <si>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</si>
  <si>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</si>
  <si>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</si>
  <si>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</si>
  <si>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</si>
  <si>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</si>
  <si>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</si>
  <si>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</si>
  <si>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</si>
  <si>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</si>
  <si>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</si>
  <si>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</si>
  <si>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</si>
  <si>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</si>
  <si>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</si>
  <si>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</si>
  <si>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</si>
  <si>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</si>
  <si>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</si>
  <si>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</si>
  <si>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</si>
  <si>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</si>
  <si>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</si>
  <si>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</si>
  <si>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</si>
  <si>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</si>
  <si>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</si>
  <si>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</si>
  <si>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</si>
  <si>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</si>
  <si>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</si>
  <si>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</si>
  <si>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</si>
  <si>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</si>
  <si>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</si>
  <si>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</si>
  <si>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</si>
  <si>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</si>
  <si>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</si>
  <si>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</si>
  <si>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</si>
  <si>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</si>
  <si>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</si>
  <si>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</si>
  <si>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</si>
  <si>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</si>
  <si>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</si>
  <si>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</si>
  <si>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</si>
  <si>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</si>
  <si>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</si>
  <si>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</si>
  <si>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</si>
  <si>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</si>
  <si>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</si>
  <si>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</si>
  <si>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</si>
  <si>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</si>
  <si>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</si>
  <si>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</si>
  <si>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</si>
  <si>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</si>
  <si>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</si>
  <si>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</si>
  <si>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</si>
  <si>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</si>
  <si>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</si>
  <si>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</si>
  <si>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</si>
  <si>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</si>
  <si>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</si>
  <si>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</si>
  <si>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</si>
  <si>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</si>
  <si>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</si>
  <si>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</si>
  <si>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</si>
  <si>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</si>
  <si>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</si>
  <si>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</si>
  <si>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</si>
  <si>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</si>
  <si>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</si>
  <si>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</si>
  <si>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</si>
  <si>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</si>
  <si>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</si>
  <si>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</si>
  <si>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</si>
  <si>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</si>
  <si>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</si>
  <si>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</si>
  <si>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</si>
  <si>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</si>
  <si>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</si>
  <si>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</si>
  <si>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</si>
  <si>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</si>
  <si>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</si>
  <si>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</si>
  <si>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</si>
  <si>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</si>
  <si>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</si>
  <si>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</si>
  <si>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</si>
  <si>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</si>
  <si>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</si>
  <si>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</si>
  <si>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</si>
  <si>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</si>
  <si>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</si>
  <si>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</si>
  <si>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</si>
  <si>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</si>
  <si>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</si>
  <si>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</si>
  <si>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</si>
  <si>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</si>
  <si>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</si>
  <si>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</si>
  <si>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</si>
  <si>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</si>
  <si>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</si>
  <si>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</si>
  <si>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</si>
  <si>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</si>
  <si>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</si>
  <si>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</si>
  <si>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</si>
  <si>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</si>
  <si>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</si>
  <si>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</si>
  <si>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</si>
  <si>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</si>
  <si>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</si>
  <si>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</si>
  <si>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</si>
  <si>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</si>
  <si>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</si>
  <si>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</si>
  <si>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</si>
  <si>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</si>
  <si>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</si>
  <si>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</si>
  <si>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</si>
  <si>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</si>
  <si>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</si>
  <si>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</si>
  <si>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</si>
  <si>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</si>
  <si>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</si>
  <si>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</si>
  <si>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</si>
  <si>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</si>
  <si>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</si>
  <si>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</si>
  <si>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</si>
  <si>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</si>
  <si>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</si>
  <si>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</si>
  <si>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</si>
  <si>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</si>
  <si>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</si>
  <si>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</si>
  <si>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</si>
  <si>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</si>
  <si>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</si>
  <si>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</si>
  <si>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</si>
  <si>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</si>
  <si>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</si>
  <si>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</si>
  <si>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</si>
  <si>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</si>
  <si>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</si>
  <si>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</si>
  <si>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</si>
  <si>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</si>
  <si>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</si>
  <si>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</si>
  <si>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</si>
  <si>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</si>
  <si>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</si>
  <si>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</si>
  <si>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</si>
  <si>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</si>
  <si>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</si>
  <si>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</si>
  <si>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</si>
  <si>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</si>
  <si>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</si>
  <si>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</si>
  <si>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</si>
  <si>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</si>
  <si>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</si>
  <si>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</si>
  <si>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</si>
  <si>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</si>
  <si>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</si>
  <si>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</si>
  <si>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</si>
  <si>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</si>
  <si>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</si>
  <si>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</si>
  <si>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</si>
  <si>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</si>
  <si>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</si>
  <si>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</si>
  <si>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</si>
  <si>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</si>
  <si>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</si>
  <si>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</si>
  <si>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</si>
  <si>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</si>
  <si>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</si>
  <si>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</si>
  <si>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</si>
  <si>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</si>
  <si>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</si>
  <si>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</si>
  <si>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</si>
  <si>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</si>
  <si>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</si>
  <si>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</si>
  <si>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</si>
  <si>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</si>
  <si>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</si>
  <si>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</si>
  <si>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</si>
  <si>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</si>
  <si>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</si>
  <si>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</si>
  <si>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</si>
  <si>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</si>
  <si>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</si>
  <si>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</si>
  <si>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</si>
  <si>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</si>
  <si>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</si>
  <si>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</si>
  <si>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</si>
  <si>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</si>
  <si>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</si>
  <si>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</si>
  <si>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</si>
  <si>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</si>
  <si>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</si>
  <si>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</si>
  <si>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</si>
  <si>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</si>
  <si>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</si>
  <si>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</si>
  <si>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</si>
  <si>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</si>
  <si>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</si>
  <si>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</si>
  <si>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</si>
  <si>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</si>
  <si>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</si>
  <si>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</si>
  <si>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</si>
  <si>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</si>
  <si>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</si>
  <si>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</si>
  <si>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</si>
  <si>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</si>
  <si>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</si>
  <si>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</si>
  <si>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</si>
  <si>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</si>
  <si>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</si>
  <si>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</si>
  <si>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</si>
  <si>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</si>
  <si>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</si>
  <si>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</si>
  <si>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</si>
  <si>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</si>
  <si>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</si>
  <si>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</si>
  <si>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</si>
  <si>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</si>
  <si>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</si>
  <si>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</si>
  <si>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</si>
  <si>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</si>
  <si>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</si>
  <si>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</si>
  <si>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</si>
  <si>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</si>
  <si>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</si>
  <si>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</si>
  <si>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</si>
  <si>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</si>
  <si>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</si>
  <si>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</si>
  <si>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</si>
  <si>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</si>
  <si>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</si>
  <si>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</si>
  <si>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</si>
  <si>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</si>
  <si>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</si>
  <si>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</si>
  <si>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</si>
  <si>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</si>
  <si>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</si>
  <si>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</si>
  <si>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</si>
  <si>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</si>
  <si>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</si>
  <si>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</si>
  <si>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</si>
  <si>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</si>
  <si>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</si>
  <si>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</si>
  <si>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</si>
  <si>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</si>
  <si>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</si>
  <si>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</si>
  <si>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</si>
  <si>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</si>
  <si>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</si>
  <si>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</si>
  <si>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</si>
  <si>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</si>
  <si>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</si>
  <si>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</si>
  <si>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</si>
  <si>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</si>
  <si>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</si>
  <si>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</si>
  <si>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</si>
  <si>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</si>
  <si>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</si>
  <si>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</si>
  <si>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</si>
  <si>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</si>
  <si>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</si>
  <si>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</si>
  <si>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</si>
  <si>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</si>
  <si>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</si>
  <si>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</si>
  <si>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</si>
  <si>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</si>
  <si>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</si>
  <si>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</si>
  <si>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</si>
  <si>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</si>
  <si>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</si>
  <si>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</si>
  <si>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</si>
  <si>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</si>
  <si>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</si>
  <si>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</si>
  <si>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</si>
  <si>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</si>
  <si>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</si>
  <si>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</si>
  <si>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</si>
  <si>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</si>
  <si>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</si>
  <si>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</si>
  <si>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</si>
  <si>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</si>
  <si>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</si>
  <si>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</si>
  <si>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</si>
  <si>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</si>
  <si>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</si>
  <si>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</si>
  <si>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</si>
  <si>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</si>
  <si>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</si>
  <si>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</si>
  <si>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</si>
  <si>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</si>
  <si>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</si>
  <si>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</si>
  <si>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</si>
  <si>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</si>
  <si>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</si>
  <si>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</si>
  <si>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</si>
  <si>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</si>
  <si>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</si>
  <si>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</si>
  <si>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</si>
  <si>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</si>
  <si>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</si>
  <si>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</si>
  <si>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</si>
  <si>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</si>
  <si>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</si>
  <si>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</si>
  <si>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</si>
  <si>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</si>
  <si>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</si>
  <si>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</si>
  <si>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</si>
  <si>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</si>
  <si>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</si>
  <si>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</si>
  <si>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</si>
  <si>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</si>
  <si>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</si>
  <si>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</si>
  <si>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</si>
  <si>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</si>
  <si>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</si>
  <si>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</si>
  <si>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</si>
  <si>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</si>
  <si>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</si>
  <si>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</si>
  <si>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</si>
  <si>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</si>
  <si>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</si>
  <si>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</si>
  <si>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</si>
  <si>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</si>
  <si>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</si>
  <si>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</si>
  <si>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</si>
  <si>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</si>
  <si>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</si>
  <si>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</si>
  <si>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</si>
  <si>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</si>
  <si>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</si>
  <si>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</si>
  <si>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</si>
  <si>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</si>
  <si>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</si>
  <si>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</si>
  <si>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</si>
  <si>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</si>
  <si>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</si>
  <si>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</si>
  <si>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</si>
  <si>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</si>
  <si>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</si>
  <si>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</si>
  <si>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</si>
  <si>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</si>
  <si>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</si>
  <si>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</si>
  <si>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</si>
  <si>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</si>
  <si>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</si>
  <si>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</si>
  <si>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</si>
  <si>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</si>
  <si>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</si>
  <si>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</si>
  <si>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</si>
  <si>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</si>
  <si>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</si>
  <si>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</si>
  <si>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</si>
  <si>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</si>
  <si>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</si>
  <si>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</si>
  <si>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</si>
  <si>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</si>
  <si>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</si>
  <si>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</si>
  <si>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</si>
  <si>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</si>
  <si>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</si>
  <si>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</si>
  <si>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</si>
  <si>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</si>
  <si>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</si>
  <si>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</si>
  <si>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</si>
  <si>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</si>
  <si>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</si>
  <si>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</si>
  <si>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</si>
  <si>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</si>
  <si>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</si>
  <si>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</si>
  <si>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</si>
  <si>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</si>
  <si>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</si>
  <si>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</si>
  <si>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</si>
  <si>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</si>
  <si>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</si>
  <si>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</si>
  <si>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</si>
  <si>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</si>
  <si>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</si>
  <si>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</si>
  <si>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</si>
  <si>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</si>
  <si>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</si>
  <si>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</si>
  <si>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</si>
  <si>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</si>
  <si>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</si>
  <si>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</si>
  <si>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</si>
  <si>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</si>
  <si>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</si>
  <si>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</si>
  <si>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</si>
  <si>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</si>
  <si>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</si>
  <si>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</si>
  <si>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</si>
  <si>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</si>
  <si>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</si>
  <si>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</si>
  <si>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</si>
  <si>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</si>
  <si>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</si>
  <si>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</si>
  <si>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</si>
  <si>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</si>
  <si>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</si>
  <si>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</si>
  <si>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</si>
  <si>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</si>
  <si>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</si>
  <si>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</si>
  <si>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</si>
  <si>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</si>
  <si>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</si>
  <si>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</si>
  <si>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</si>
  <si>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</si>
  <si>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</si>
  <si>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</si>
  <si>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</si>
  <si>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</si>
  <si>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</si>
  <si>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</si>
  <si>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</si>
  <si>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</si>
  <si>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</si>
  <si>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</si>
  <si>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</si>
  <si>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</si>
  <si>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</si>
  <si>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</si>
  <si>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</si>
  <si>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</si>
  <si>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</si>
  <si>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</si>
  <si>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</si>
  <si>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</si>
  <si>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</si>
  <si>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</si>
  <si>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</si>
  <si>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</si>
  <si>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</si>
  <si>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</si>
  <si>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</si>
  <si>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</si>
  <si>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</si>
  <si>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</si>
  <si>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</si>
  <si>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</si>
  <si>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</si>
  <si>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</si>
  <si>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</si>
  <si>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</si>
  <si>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</si>
  <si>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</si>
  <si>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</si>
  <si>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</si>
  <si>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</si>
  <si>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</si>
  <si>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</si>
  <si>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</si>
  <si>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</si>
  <si>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</si>
  <si>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</si>
  <si>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</si>
  <si>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</si>
  <si>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</si>
  <si>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</si>
  <si>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</si>
  <si>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</si>
  <si>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</si>
  <si>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</si>
  <si>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</si>
  <si>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</si>
  <si>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</si>
  <si>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</si>
  <si>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</si>
  <si>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</si>
  <si>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</si>
  <si>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</si>
  <si>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</si>
  <si>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</si>
  <si>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</si>
  <si>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</si>
  <si>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</si>
  <si>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</si>
  <si>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</si>
  <si>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</si>
  <si>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</si>
  <si>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</si>
  <si>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</si>
  <si>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</si>
  <si>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</si>
  <si>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</si>
  <si>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</si>
  <si>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</si>
  <si>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</si>
  <si>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</si>
  <si>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</si>
  <si>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</si>
  <si>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</si>
  <si>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</si>
  <si>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</si>
  <si>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</si>
  <si>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</si>
  <si>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</si>
  <si>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</si>
  <si>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</si>
  <si>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</si>
  <si>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</si>
  <si>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</si>
  <si>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</si>
  <si>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</si>
  <si>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</si>
  <si>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</si>
  <si>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</si>
  <si>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</si>
  <si>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</si>
  <si>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</si>
  <si>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</si>
  <si>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</si>
  <si>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</si>
  <si>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</si>
  <si>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</si>
  <si>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</si>
  <si>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</si>
  <si>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</si>
  <si>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</si>
  <si>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</si>
  <si>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</si>
  <si>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</si>
  <si>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</si>
  <si>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</si>
  <si>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</si>
  <si>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</si>
  <si>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</si>
  <si>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</si>
  <si>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</si>
  <si>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</si>
  <si>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</si>
  <si>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</si>
  <si>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</si>
  <si>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</si>
  <si>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</si>
  <si>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</si>
  <si>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</si>
  <si>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</si>
  <si>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</si>
  <si>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</si>
  <si>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</si>
  <si>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</si>
  <si>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</si>
  <si>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</si>
  <si>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</si>
  <si>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</si>
  <si>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</si>
  <si>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</si>
  <si>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</si>
  <si>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</si>
  <si>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</si>
  <si>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</si>
  <si>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</si>
  <si>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</si>
  <si>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</si>
  <si>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</si>
  <si>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</si>
  <si>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</si>
  <si>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</si>
  <si>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</si>
  <si>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</si>
  <si>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</si>
  <si>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</si>
  <si>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</si>
  <si>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</si>
  <si>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</si>
  <si>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</si>
  <si>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</si>
  <si>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</si>
  <si>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</si>
  <si>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</si>
  <si>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</si>
  <si>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</si>
  <si>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</si>
  <si>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</si>
  <si>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</si>
  <si>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</si>
  <si>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</si>
  <si>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</si>
  <si>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</si>
  <si>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</si>
  <si>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</si>
  <si>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</si>
  <si>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</si>
  <si>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</si>
  <si>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</si>
  <si>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</si>
  <si>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</si>
  <si>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</si>
  <si>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</si>
  <si>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</si>
  <si>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</si>
  <si>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</si>
  <si>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</si>
  <si>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</si>
  <si>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</si>
  <si>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</si>
  <si>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</si>
  <si>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</si>
  <si>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</si>
  <si>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</si>
  <si>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</si>
  <si>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</si>
  <si>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</si>
  <si>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</si>
  <si>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</si>
  <si>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</si>
  <si>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</si>
  <si>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</si>
  <si>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</si>
  <si>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</si>
  <si>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</si>
  <si>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</si>
  <si>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</si>
  <si>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</si>
  <si>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</si>
  <si>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</si>
  <si>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</si>
  <si>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</si>
  <si>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</si>
  <si>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</si>
  <si>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</si>
  <si>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</si>
  <si>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</si>
  <si>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</si>
  <si>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</si>
  <si>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</si>
  <si>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</si>
  <si>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</si>
  <si>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</si>
  <si>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</si>
  <si>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</si>
  <si>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</si>
  <si>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</si>
  <si>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</si>
  <si>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</si>
  <si>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</si>
  <si>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</si>
  <si>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</si>
  <si>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</si>
  <si>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</si>
  <si>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</si>
  <si>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</si>
  <si>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</si>
  <si>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</si>
  <si>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</si>
  <si>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</si>
  <si>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</si>
  <si>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</si>
  <si>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</si>
  <si>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</si>
  <si>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</si>
  <si>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</si>
  <si>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</si>
  <si>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</si>
  <si>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</si>
  <si>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</si>
  <si>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</si>
  <si>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</si>
  <si>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</si>
  <si>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</si>
  <si>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</si>
  <si>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</si>
  <si>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</si>
  <si>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</si>
  <si>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</si>
  <si>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</si>
  <si>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</si>
  <si>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</si>
  <si>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</si>
  <si>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</si>
  <si>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</si>
  <si>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</si>
  <si>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</si>
  <si>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</si>
  <si>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</si>
  <si>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</si>
  <si>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</si>
  <si>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</si>
  <si>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</si>
  <si>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</si>
  <si>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</si>
  <si>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</si>
  <si>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</si>
  <si>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</si>
  <si>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</si>
  <si>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</si>
  <si>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</si>
  <si>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</si>
  <si>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</si>
  <si>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</si>
  <si>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</si>
  <si>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</si>
  <si>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</si>
  <si>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</si>
  <si>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</si>
  <si>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</si>
  <si>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</si>
  <si>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</si>
  <si>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</si>
  <si>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</si>
  <si>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</si>
  <si>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</si>
  <si>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</si>
  <si>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</si>
  <si>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</si>
  <si>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</si>
  <si>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</si>
  <si>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</si>
  <si>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</si>
  <si>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</si>
  <si>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</si>
  <si>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</si>
  <si>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</si>
  <si>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</si>
  <si>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</si>
  <si>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</si>
  <si>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</si>
  <si>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</si>
  <si>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</si>
  <si>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</si>
  <si>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</si>
  <si>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</si>
  <si>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</si>
  <si>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</si>
  <si>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</si>
  <si>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</si>
  <si>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</si>
  <si>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</si>
  <si>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</si>
  <si>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</si>
  <si>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</si>
  <si>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</si>
  <si>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</si>
  <si>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</si>
  <si>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</si>
  <si>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</si>
  <si>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</si>
  <si>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</si>
  <si>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</si>
  <si>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</si>
  <si>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</si>
  <si>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</si>
  <si>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</si>
  <si>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</si>
  <si>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</si>
  <si>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</si>
  <si>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</si>
  <si>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</si>
  <si>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</si>
  <si>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</si>
  <si>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</si>
  <si>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</si>
  <si>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</si>
  <si>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</si>
  <si>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</si>
  <si>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</si>
  <si>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</si>
  <si>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</si>
  <si>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</si>
  <si>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</si>
  <si>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</si>
  <si>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</si>
  <si>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</si>
  <si>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</si>
  <si>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</si>
  <si>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</si>
  <si>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</si>
  <si>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</si>
  <si>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</si>
  <si>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</si>
  <si>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</si>
  <si>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</si>
  <si>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</si>
  <si>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</si>
  <si>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</si>
  <si>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</si>
  <si>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</si>
  <si>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</si>
  <si>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</si>
  <si>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</si>
  <si>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</si>
  <si>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</si>
  <si>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</si>
  <si>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</si>
  <si>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</si>
  <si>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</si>
  <si>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</si>
  <si>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</si>
  <si>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</si>
  <si>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</si>
  <si>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</si>
  <si>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</si>
  <si>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</si>
  <si>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</si>
  <si>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</si>
  <si>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</si>
  <si>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</si>
  <si>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</si>
  <si>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</si>
  <si>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</si>
  <si>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</si>
  <si>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</si>
  <si>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</si>
  <si>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</si>
  <si>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</si>
  <si>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</si>
  <si>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</si>
  <si>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</si>
  <si>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</si>
  <si>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</si>
  <si>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</si>
  <si>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</si>
  <si>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</si>
  <si>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</si>
  <si>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</si>
  <si>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</si>
  <si>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</si>
  <si>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</si>
  <si>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</si>
  <si>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</si>
  <si>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</si>
  <si>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</si>
  <si>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</si>
  <si>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</si>
  <si>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</si>
  <si>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</si>
  <si>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</si>
  <si>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</si>
  <si>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</si>
  <si>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</si>
  <si>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</si>
  <si>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</si>
  <si>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</si>
  <si>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</si>
  <si>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</si>
  <si>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</si>
  <si>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</si>
  <si>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</si>
  <si>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</si>
  <si>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</si>
  <si>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</si>
  <si>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</si>
  <si>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</si>
  <si>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</si>
  <si>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</si>
  <si>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</si>
  <si>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</si>
  <si>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</si>
  <si>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</si>
  <si>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</si>
  <si>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</si>
  <si>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</si>
  <si>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</si>
  <si>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</si>
  <si>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</si>
  <si>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</si>
  <si>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</si>
  <si>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</si>
  <si>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</si>
  <si>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</si>
  <si>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</si>
  <si>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</si>
  <si>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</si>
  <si>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</si>
  <si>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</si>
  <si>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</si>
  <si>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</si>
  <si>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</si>
  <si>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</si>
  <si>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</si>
  <si>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</si>
  <si>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</si>
  <si>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</si>
  <si>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</si>
  <si>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</si>
  <si>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</si>
  <si>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</si>
  <si>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</si>
  <si>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</si>
  <si>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</si>
  <si>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</si>
  <si>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</si>
  <si>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</si>
  <si>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</si>
  <si>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</si>
  <si>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</si>
  <si>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</si>
  <si>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</si>
  <si>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</si>
  <si>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</si>
  <si>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</si>
  <si>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</si>
  <si>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</si>
  <si>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</si>
  <si>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</si>
  <si>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</si>
  <si>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</si>
  <si>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</si>
  <si>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</si>
  <si>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</si>
  <si>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</si>
  <si>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</si>
  <si>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</si>
  <si>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</si>
  <si>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</si>
  <si>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</si>
  <si>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</si>
  <si>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</si>
  <si>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</si>
  <si>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</si>
  <si>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</si>
  <si>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</si>
  <si>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</si>
  <si>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</si>
  <si>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</si>
  <si>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</si>
  <si>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</si>
  <si>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</si>
  <si>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</si>
  <si>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</si>
  <si>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</si>
  <si>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</si>
  <si>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</si>
  <si>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</si>
  <si>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</si>
  <si>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</si>
  <si>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</si>
  <si>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</si>
  <si>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</si>
  <si>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</si>
  <si>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</si>
  <si>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</si>
  <si>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</si>
  <si>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</si>
  <si>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</si>
  <si>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</si>
  <si>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</si>
  <si>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</si>
  <si>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</si>
  <si>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</si>
  <si>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</si>
  <si>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</si>
  <si>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</si>
  <si>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</si>
  <si>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</si>
  <si>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</si>
  <si>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</si>
  <si>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</si>
  <si>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</si>
  <si>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</si>
  <si>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</si>
  <si>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</si>
  <si>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</si>
  <si>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</si>
  <si>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</si>
  <si>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</si>
  <si>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</si>
  <si>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</si>
  <si>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</si>
  <si>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</si>
  <si>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</si>
  <si>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</si>
  <si>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</si>
  <si>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</si>
  <si>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</si>
  <si>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</si>
  <si>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</si>
  <si>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</si>
  <si>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</si>
  <si>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</si>
  <si>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</si>
  <si>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</si>
  <si>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</si>
  <si>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</si>
  <si>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</si>
  <si>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</si>
  <si>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</si>
  <si>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</si>
  <si>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</si>
  <si>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</si>
  <si>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</si>
  <si>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</si>
  <si>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</si>
  <si>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</si>
  <si>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</si>
  <si>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</si>
  <si>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</si>
  <si>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</si>
  <si>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</si>
  <si>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</si>
  <si>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</si>
  <si>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</si>
  <si>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</si>
  <si>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</si>
  <si>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</si>
  <si>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</si>
  <si>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</si>
  <si>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</si>
  <si>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</si>
  <si>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</si>
  <si>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</si>
  <si>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</si>
  <si>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</si>
  <si>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</si>
  <si>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</si>
  <si>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</si>
  <si>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</si>
  <si>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</si>
  <si>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</si>
  <si>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</si>
  <si>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</si>
  <si>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</si>
  <si>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</si>
  <si>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</si>
  <si>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</si>
  <si>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</si>
  <si>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</si>
  <si>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</si>
  <si>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</si>
  <si>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</si>
  <si>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</si>
  <si>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</si>
  <si>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</si>
  <si>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</si>
  <si>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</si>
  <si>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</si>
  <si>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</si>
  <si>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</si>
  <si>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</si>
  <si>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</si>
  <si>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</si>
  <si>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</si>
  <si>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</si>
  <si>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</si>
  <si>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</si>
  <si>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</si>
  <si>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</si>
  <si>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</si>
  <si>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</si>
  <si>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</si>
  <si>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</si>
  <si>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</si>
  <si>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</si>
  <si>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</si>
  <si>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</si>
  <si>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</si>
  <si>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</si>
  <si>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</si>
  <si>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</si>
  <si>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</si>
  <si>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</si>
  <si>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</si>
  <si>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</si>
  <si>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</si>
  <si>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</si>
  <si>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</si>
  <si>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</si>
  <si>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</si>
  <si>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</si>
  <si>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</si>
  <si>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</si>
  <si>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</si>
  <si>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</si>
  <si>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</si>
  <si>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</si>
  <si>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</si>
  <si>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</si>
  <si>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</si>
  <si>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</si>
  <si>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</si>
  <si>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</si>
  <si>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</si>
  <si>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</si>
  <si>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</si>
  <si>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</si>
  <si>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</si>
  <si>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</si>
  <si>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</si>
  <si>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</si>
  <si>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</si>
  <si>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</si>
  <si>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</si>
  <si>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</si>
  <si>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</si>
  <si>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</si>
  <si>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</si>
  <si>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</si>
  <si>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</si>
  <si>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</si>
  <si>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</si>
  <si>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</si>
  <si>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</si>
  <si>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</si>
  <si>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</si>
  <si>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</si>
  <si>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</si>
  <si>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</si>
  <si>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</si>
  <si>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</si>
  <si>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</si>
  <si>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</si>
  <si>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</si>
  <si>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</si>
  <si>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</si>
  <si>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</si>
  <si>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</si>
  <si>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</si>
  <si>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</si>
  <si>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</si>
  <si>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</si>
  <si>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</si>
  <si>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</si>
  <si>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</si>
  <si>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</si>
  <si>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</si>
  <si>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</si>
  <si>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</si>
  <si>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</si>
  <si>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</si>
  <si>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</si>
  <si>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</si>
  <si>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</si>
  <si>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</si>
  <si>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</si>
  <si>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</si>
  <si>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</si>
  <si>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</si>
  <si>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</si>
  <si>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</si>
  <si>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</si>
  <si>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</si>
  <si>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</si>
  <si>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</si>
  <si>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</si>
  <si>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</si>
  <si>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</si>
  <si>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</si>
  <si>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</si>
  <si>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</si>
  <si>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</si>
  <si>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</si>
  <si>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</si>
  <si>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</si>
  <si>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</si>
  <si>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</si>
  <si>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</si>
  <si>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</si>
  <si>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</si>
  <si>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</si>
  <si>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</si>
  <si>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</si>
  <si>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</si>
  <si>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</si>
  <si>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</si>
  <si>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</si>
  <si>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</si>
  <si>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</si>
  <si>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</si>
  <si>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</si>
  <si>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</si>
  <si>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</si>
  <si>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</si>
  <si>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</si>
  <si>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</si>
  <si>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</si>
  <si>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</si>
  <si>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</si>
  <si>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</si>
  <si>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</si>
  <si>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</si>
  <si>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</si>
  <si>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</si>
  <si>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</si>
  <si>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</si>
  <si>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</si>
  <si>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</si>
  <si>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</si>
  <si>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</si>
  <si>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</si>
  <si>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</si>
  <si>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</si>
  <si>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</si>
  <si>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</si>
  <si>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</si>
  <si>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</si>
  <si>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</si>
  <si>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</si>
  <si>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</si>
  <si>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</si>
  <si>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</si>
  <si>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</si>
  <si>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</si>
  <si>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</si>
  <si>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</si>
  <si>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</si>
  <si>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</si>
  <si>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</si>
  <si>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</si>
  <si>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</si>
  <si>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</si>
  <si>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</si>
  <si>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</si>
  <si>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</si>
  <si>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</si>
  <si>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</si>
  <si>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</si>
  <si>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</si>
  <si>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</si>
  <si>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</si>
  <si>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</si>
  <si>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</si>
  <si>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</si>
  <si>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</si>
  <si>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</si>
  <si>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</si>
  <si>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</si>
  <si>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</si>
  <si>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</si>
  <si>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</si>
  <si>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</si>
  <si>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</si>
  <si>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</si>
  <si>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</si>
  <si>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</si>
  <si>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</si>
  <si>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</si>
  <si>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</si>
  <si>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</si>
  <si>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</si>
  <si>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</si>
  <si>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</si>
  <si>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</si>
  <si>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</si>
  <si>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</si>
  <si>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</si>
  <si>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</si>
  <si>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</si>
  <si>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</si>
  <si>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</si>
  <si>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</si>
  <si>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</si>
  <si>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</si>
  <si>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</si>
  <si>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</si>
  <si>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</si>
  <si>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</si>
  <si>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</si>
  <si>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</si>
  <si>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</si>
  <si>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</si>
  <si>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</si>
  <si>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</si>
  <si>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</si>
  <si>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</si>
  <si>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</si>
  <si>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</si>
  <si>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</si>
  <si>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</si>
  <si>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</si>
  <si>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</si>
  <si>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</si>
  <si>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</si>
  <si>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</si>
  <si>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</si>
  <si>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</si>
  <si>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</si>
  <si>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</si>
  <si>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</si>
  <si>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</si>
  <si>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</si>
  <si>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</si>
  <si>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</si>
  <si>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</si>
  <si>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</si>
  <si>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</si>
  <si>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</si>
  <si>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</si>
  <si>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</si>
  <si>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</si>
  <si>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</si>
  <si>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</si>
  <si>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</si>
  <si>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</si>
  <si>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</si>
  <si>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</si>
  <si>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</si>
  <si>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</si>
  <si>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</si>
  <si>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</si>
  <si>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</si>
  <si>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</si>
  <si>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</si>
  <si>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</si>
  <si>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</si>
  <si>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</si>
  <si>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</si>
  <si>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</si>
  <si>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</si>
  <si>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</si>
  <si>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</si>
  <si>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</si>
  <si>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</si>
  <si>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</si>
  <si>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</si>
  <si>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</si>
  <si>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</si>
  <si>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</si>
  <si>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</si>
  <si>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</si>
  <si>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</si>
  <si>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</si>
  <si>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</si>
  <si>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</si>
  <si>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</si>
  <si>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</si>
  <si>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</si>
  <si>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</si>
  <si>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</si>
  <si>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</si>
  <si>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</si>
  <si>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</si>
  <si>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</si>
  <si>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</si>
  <si>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</si>
  <si>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</si>
  <si>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</si>
  <si>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</si>
  <si>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</si>
  <si>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</si>
  <si>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</si>
  <si>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</si>
  <si>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</si>
  <si>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</si>
  <si>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</si>
  <si>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</si>
  <si>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</si>
  <si>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</si>
  <si>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</si>
  <si>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</si>
  <si>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</si>
  <si>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</si>
  <si>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</si>
  <si>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</si>
  <si>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</si>
  <si>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</si>
  <si>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</si>
  <si>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</si>
  <si>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</si>
  <si>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</si>
  <si>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</si>
  <si>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</si>
  <si>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</si>
  <si>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</si>
  <si>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</si>
  <si>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</si>
  <si>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</si>
  <si>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</si>
  <si>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</si>
  <si>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</si>
  <si>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</si>
  <si>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</si>
  <si>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</si>
  <si>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</si>
  <si>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</si>
  <si>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</si>
  <si>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</si>
  <si>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</si>
  <si>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</si>
  <si>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</si>
  <si>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</si>
  <si>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</si>
  <si>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</si>
  <si>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</si>
  <si>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</si>
  <si>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</si>
  <si>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</si>
  <si>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</si>
  <si>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</si>
  <si>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</si>
  <si>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</si>
  <si>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</si>
  <si>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</si>
  <si>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</si>
  <si>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</si>
  <si>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</si>
  <si>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</si>
  <si>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</si>
  <si>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</si>
  <si>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</si>
  <si>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</si>
  <si>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</si>
  <si>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</si>
  <si>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</si>
  <si>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</si>
  <si>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</si>
  <si>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</si>
  <si>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</si>
  <si>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</si>
  <si>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</si>
  <si>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</si>
  <si>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</si>
  <si>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</si>
  <si>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</si>
  <si>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</si>
  <si>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</si>
  <si>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</si>
  <si>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</si>
  <si>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</si>
  <si>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</si>
  <si>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</si>
  <si>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</si>
  <si>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</si>
  <si>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</si>
  <si>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</si>
  <si>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</si>
  <si>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</si>
  <si>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</si>
  <si>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</si>
  <si>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</si>
  <si>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</si>
  <si>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</si>
  <si>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</si>
  <si>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</si>
  <si>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</si>
  <si>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</si>
  <si>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</si>
  <si>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</si>
  <si>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</si>
  <si>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</si>
  <si>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</si>
  <si>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</si>
  <si>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</si>
  <si>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</si>
  <si>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</si>
  <si>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</si>
  <si>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</si>
  <si>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</si>
  <si>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</si>
  <si>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</si>
  <si>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</si>
  <si>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</si>
  <si>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</si>
  <si>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</si>
  <si>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</si>
  <si>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</si>
  <si>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</si>
  <si>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</si>
  <si>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</si>
  <si>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</si>
  <si>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</si>
  <si>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</si>
  <si>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</si>
  <si>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</si>
  <si>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</si>
  <si>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</si>
  <si>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</si>
  <si>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</si>
  <si>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</si>
  <si>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</si>
  <si>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</si>
  <si>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</si>
  <si>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</si>
  <si>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</si>
  <si>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</si>
  <si>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</si>
  <si>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</si>
  <si>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</si>
  <si>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</si>
  <si>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</si>
  <si>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</si>
  <si>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</si>
  <si>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</si>
  <si>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</si>
  <si>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</si>
  <si>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</si>
  <si>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</si>
  <si>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</si>
  <si>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</si>
  <si>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</si>
  <si>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</si>
  <si>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</si>
  <si>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</si>
  <si>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</si>
  <si>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</si>
  <si>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</si>
  <si>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</si>
  <si>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</si>
  <si>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</si>
  <si>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</si>
  <si>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</si>
  <si>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</si>
  <si>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</si>
  <si>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</si>
  <si>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</si>
  <si>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</si>
  <si>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</si>
  <si>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</si>
  <si>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</si>
  <si>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</si>
  <si>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</si>
  <si>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</si>
  <si>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</si>
  <si>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</si>
  <si>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</si>
  <si>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</si>
  <si>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</si>
  <si>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</si>
  <si>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</si>
  <si>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</si>
  <si>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</si>
  <si>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</si>
  <si>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</si>
  <si>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</si>
  <si>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</si>
  <si>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</si>
  <si>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</si>
  <si>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</si>
  <si>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</si>
  <si>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</si>
  <si>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</si>
  <si>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</si>
  <si>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</si>
  <si>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</si>
  <si>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</si>
  <si>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</si>
  <si>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</si>
  <si>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</si>
  <si>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</si>
  <si>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</si>
  <si>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</si>
  <si>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</si>
  <si>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</si>
  <si>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</si>
  <si>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</si>
  <si>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</si>
  <si>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</si>
  <si>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</si>
  <si>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</si>
  <si>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</si>
  <si>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</si>
  <si>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</si>
  <si>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</si>
  <si>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</si>
  <si>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</si>
  <si>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</si>
  <si>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</si>
  <si>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</si>
  <si>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</si>
  <si>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</si>
  <si>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</si>
  <si>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</si>
  <si>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</si>
  <si>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</si>
  <si>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</si>
  <si>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</si>
  <si>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</si>
  <si>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</si>
  <si>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</si>
  <si>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</si>
  <si>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</si>
  <si>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</si>
  <si>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</si>
  <si>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</si>
  <si>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</si>
  <si>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</si>
  <si>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</si>
  <si>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</si>
  <si>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</si>
  <si>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</si>
  <si>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</si>
  <si>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</si>
  <si>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</si>
  <si>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</si>
  <si>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</si>
  <si>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</si>
  <si>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</si>
  <si>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</si>
  <si>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</si>
  <si>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</si>
  <si>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</si>
  <si>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</si>
  <si>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</si>
  <si>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</si>
  <si>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</si>
  <si>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</si>
  <si>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</si>
  <si>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</si>
  <si>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</si>
  <si>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</si>
  <si>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</si>
  <si>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</si>
  <si>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</si>
  <si>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</si>
  <si>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</si>
  <si>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</si>
  <si>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</si>
  <si>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</si>
  <si>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</si>
  <si>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</si>
  <si>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</si>
  <si>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</si>
  <si>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</si>
  <si>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</si>
  <si>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</si>
  <si>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</si>
  <si>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</si>
  <si>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</si>
  <si>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</si>
  <si>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</si>
  <si>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</si>
  <si>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</si>
  <si>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</si>
  <si>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</si>
  <si>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</si>
  <si>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</si>
  <si>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</si>
  <si>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</si>
  <si>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</si>
  <si>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</si>
  <si>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</si>
  <si>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</si>
  <si>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</si>
  <si>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</si>
  <si>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</si>
  <si>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</si>
  <si>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</si>
  <si>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</si>
  <si>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</si>
  <si>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</si>
  <si>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</si>
  <si>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</si>
  <si>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</si>
  <si>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</si>
  <si>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</si>
  <si>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</si>
  <si>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</si>
  <si>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</si>
  <si>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</si>
  <si>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</si>
  <si>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</si>
  <si>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</si>
  <si>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</si>
  <si>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</si>
  <si>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</si>
  <si>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</si>
  <si>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</si>
  <si>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</si>
  <si>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</si>
  <si>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</si>
  <si>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</si>
  <si>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</si>
  <si>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</si>
  <si>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</si>
  <si>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</si>
  <si>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</si>
  <si>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</si>
  <si>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</si>
  <si>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</si>
  <si>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</si>
  <si>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</si>
  <si>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</si>
  <si>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</si>
  <si>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</si>
  <si>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</si>
  <si>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</si>
  <si>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</si>
  <si>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</si>
  <si>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</si>
  <si>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</si>
  <si>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</si>
  <si>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</si>
  <si>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</si>
  <si>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</si>
  <si>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</si>
  <si>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</si>
  <si>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</si>
  <si>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</si>
  <si>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</si>
  <si>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</si>
  <si>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</si>
  <si>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</si>
  <si>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</si>
  <si>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</si>
  <si>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</si>
  <si>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</si>
  <si>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</si>
  <si>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</si>
  <si>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</si>
  <si>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</si>
  <si>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</si>
  <si>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</si>
  <si>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</si>
  <si>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</si>
  <si>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</si>
  <si>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</si>
  <si>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</si>
  <si>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</si>
  <si>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</si>
  <si>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</si>
  <si>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</si>
  <si>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</si>
  <si>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</si>
  <si>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</si>
  <si>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</si>
  <si>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</si>
  <si>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</si>
  <si>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</si>
  <si>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</si>
  <si>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</si>
  <si>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</si>
  <si>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</si>
  <si>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</si>
  <si>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</si>
  <si>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</si>
  <si>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</si>
  <si>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</si>
  <si>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</si>
  <si>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</si>
  <si>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</si>
  <si>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</si>
  <si>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</si>
  <si>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</si>
  <si>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</si>
  <si>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</si>
  <si>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</si>
  <si>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</si>
  <si>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</si>
  <si>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</si>
  <si>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</si>
  <si>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</si>
  <si>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</si>
  <si>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</si>
  <si>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</si>
  <si>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</si>
  <si>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</si>
  <si>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</si>
  <si>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</si>
  <si>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</si>
  <si>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</si>
  <si>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</si>
  <si>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</si>
  <si>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</si>
  <si>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</si>
  <si>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</si>
  <si>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</si>
  <si>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</si>
  <si>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</si>
  <si>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</si>
  <si>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</si>
  <si>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</si>
  <si>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</si>
  <si>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</si>
  <si>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</si>
  <si>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</si>
  <si>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</si>
  <si>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</si>
  <si>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</si>
  <si>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</si>
  <si>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</si>
  <si>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</si>
  <si>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</si>
  <si>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</si>
  <si>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</si>
  <si>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</si>
  <si>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</si>
  <si>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</si>
  <si>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</si>
  <si>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</si>
  <si>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</si>
  <si>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</si>
  <si>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</si>
  <si>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</si>
  <si>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</si>
  <si>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</si>
  <si>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</si>
  <si>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</si>
  <si>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</si>
  <si>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</si>
  <si>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</si>
  <si>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</si>
  <si>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</si>
  <si>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</si>
  <si>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</si>
  <si>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</si>
  <si>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</si>
  <si>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</si>
  <si>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</si>
  <si>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</si>
  <si>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</si>
  <si>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</si>
  <si>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</si>
  <si>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</si>
  <si>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</si>
  <si>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</si>
  <si>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</si>
  <si>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</si>
  <si>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</si>
  <si>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</si>
  <si>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</si>
  <si>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</si>
  <si>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</si>
  <si>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</si>
  <si>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</si>
  <si>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</si>
  <si>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</si>
  <si>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</si>
  <si>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</si>
  <si>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</si>
  <si>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</si>
  <si>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</si>
  <si>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</si>
  <si>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</si>
  <si>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</si>
  <si>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</si>
  <si>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</si>
  <si>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</si>
  <si>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</si>
  <si>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</si>
  <si>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</si>
  <si>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</si>
  <si>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</si>
  <si>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</si>
  <si>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</si>
  <si>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</si>
  <si>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</si>
  <si>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</si>
  <si>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</si>
  <si>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</si>
  <si>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</si>
  <si>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</si>
  <si>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</si>
  <si>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</si>
  <si>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</si>
  <si>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</si>
  <si>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</si>
  <si>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</si>
  <si>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</si>
  <si>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</si>
  <si>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</si>
  <si>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</si>
  <si>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</si>
  <si>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</si>
  <si>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</si>
  <si>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</si>
  <si>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</si>
  <si>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</si>
  <si>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</si>
  <si>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</si>
  <si>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</si>
  <si>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</si>
  <si>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</si>
  <si>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</si>
  <si>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</si>
  <si>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</si>
  <si>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</si>
  <si>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</si>
  <si>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</si>
  <si>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</si>
  <si>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</si>
  <si>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</si>
  <si>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</si>
  <si>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</si>
  <si>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</si>
  <si>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</si>
  <si>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</si>
  <si>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</si>
  <si>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</si>
  <si>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</si>
  <si>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</si>
  <si>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</si>
  <si>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</si>
  <si>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</si>
  <si>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</si>
  <si>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</si>
  <si>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</si>
  <si>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</si>
  <si>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</si>
  <si>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</si>
  <si>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</si>
  <si>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</si>
  <si>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</si>
  <si>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</si>
  <si>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</si>
  <si>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</si>
  <si>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</si>
  <si>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</si>
  <si>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</si>
  <si>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</si>
  <si>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</si>
  <si>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</si>
  <si>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</si>
  <si>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</si>
  <si>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</si>
  <si>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</si>
  <si>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</si>
  <si>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</si>
  <si>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</si>
  <si>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</si>
  <si>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</si>
  <si>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</si>
  <si>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</si>
  <si>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</si>
  <si>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</si>
  <si>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</si>
  <si>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</si>
  <si>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</si>
  <si>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</si>
  <si>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</si>
  <si>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</si>
  <si>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</si>
  <si>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</si>
  <si>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</si>
  <si>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</si>
  <si>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</si>
  <si>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</si>
  <si>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</si>
  <si>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</si>
  <si>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</si>
  <si>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</si>
  <si>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</si>
  <si>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</si>
  <si>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</si>
  <si>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</si>
  <si>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</si>
  <si>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</si>
  <si>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</si>
  <si>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</si>
  <si>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</si>
  <si>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</si>
  <si>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</si>
  <si>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</si>
  <si>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</si>
  <si>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</si>
  <si>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</si>
  <si>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</si>
  <si>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</si>
  <si>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</si>
  <si>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</si>
  <si>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</si>
  <si>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</si>
  <si>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</si>
  <si>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</si>
  <si>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</si>
  <si>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</si>
  <si>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</si>
  <si>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</si>
  <si>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</si>
  <si>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</si>
  <si>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</si>
  <si>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</si>
  <si>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</si>
  <si>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</si>
  <si>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</si>
  <si>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</si>
  <si>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</si>
  <si>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</si>
  <si>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</si>
  <si>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</si>
  <si>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</si>
  <si>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</si>
  <si>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</si>
  <si>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</si>
  <si>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</si>
  <si>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</si>
  <si>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</si>
  <si>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</si>
  <si>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</si>
  <si>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</si>
  <si>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</si>
  <si>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</si>
  <si>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</si>
  <si>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</si>
  <si>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</si>
  <si>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</si>
  <si>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</si>
  <si>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</si>
  <si>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</si>
  <si>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</si>
  <si>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</si>
  <si>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</si>
  <si>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</si>
  <si>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</si>
  <si>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</si>
  <si>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</si>
  <si>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</si>
  <si>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</si>
  <si>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</si>
  <si>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</si>
  <si>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</si>
  <si>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</si>
  <si>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</si>
  <si>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</si>
  <si>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</si>
  <si>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</si>
  <si>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</si>
  <si>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</si>
  <si>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</si>
  <si>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</si>
  <si>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</si>
  <si>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</si>
  <si>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</si>
  <si>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</si>
  <si>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</si>
  <si>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</si>
  <si>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</si>
  <si>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</si>
  <si>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</si>
  <si>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</si>
  <si>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</si>
  <si>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</si>
  <si>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</si>
  <si>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</si>
  <si>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</si>
  <si>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</si>
  <si>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</si>
  <si>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</si>
  <si>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</si>
  <si>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</si>
  <si>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</si>
  <si>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</si>
  <si>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</si>
  <si>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</si>
  <si>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</si>
  <si>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</si>
  <si>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</si>
  <si>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</si>
  <si>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</si>
  <si>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</si>
  <si>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</si>
  <si>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</si>
  <si>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</si>
  <si>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</si>
  <si>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</si>
  <si>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</si>
  <si>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</si>
  <si>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</si>
  <si>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</si>
  <si>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</si>
  <si>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</si>
  <si>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</si>
  <si>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</si>
  <si>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</si>
  <si>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</si>
  <si>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</si>
  <si>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</si>
  <si>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</si>
  <si>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</si>
  <si>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</si>
  <si>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</si>
  <si>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</si>
  <si>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</si>
  <si>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</si>
  <si>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</si>
  <si>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</si>
  <si>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</si>
  <si>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</si>
  <si>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</si>
  <si>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</si>
  <si>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</si>
  <si>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</si>
  <si>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</si>
  <si>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</si>
  <si>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</si>
  <si>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</si>
  <si>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</si>
  <si>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</si>
  <si>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</si>
  <si>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</si>
  <si>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</si>
  <si>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</si>
  <si>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</si>
  <si>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</si>
  <si>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</si>
  <si>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</si>
  <si>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</si>
  <si>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</si>
  <si>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</si>
  <si>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</si>
  <si>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</si>
  <si>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</si>
  <si>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</si>
  <si>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</si>
  <si>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</si>
  <si>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</si>
  <si>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</si>
  <si>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</si>
  <si>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</si>
  <si>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</si>
  <si>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</si>
  <si>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</si>
  <si>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</si>
  <si>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</si>
  <si>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</si>
  <si>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</si>
  <si>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</si>
  <si>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</si>
  <si>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</si>
  <si>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</si>
  <si>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</si>
  <si>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</si>
  <si>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</si>
  <si>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</si>
  <si>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</si>
  <si>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</si>
  <si>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</si>
  <si>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</si>
  <si>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</si>
  <si>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</si>
  <si>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</si>
  <si>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</si>
  <si>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</si>
  <si>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</si>
  <si>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</si>
  <si>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</si>
  <si>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</si>
  <si>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</si>
  <si>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</si>
  <si>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</si>
  <si>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</si>
  <si>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</si>
  <si>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</si>
  <si>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</si>
  <si>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</si>
  <si>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</si>
  <si>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</si>
  <si>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</si>
  <si>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</si>
  <si>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</si>
  <si>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</si>
  <si>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</si>
  <si>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</si>
  <si>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</si>
  <si>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</si>
  <si>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</si>
  <si>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</si>
  <si>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</si>
  <si>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</si>
  <si>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</si>
  <si>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</si>
  <si>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</si>
  <si>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</si>
  <si>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</si>
  <si>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</si>
  <si>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</si>
  <si>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</si>
  <si>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</si>
  <si>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</si>
  <si>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</si>
  <si>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</si>
  <si>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</si>
  <si>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</si>
  <si>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</si>
  <si>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</si>
  <si>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</si>
  <si>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</si>
  <si>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</si>
  <si>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</si>
  <si>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</si>
  <si>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</si>
  <si>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</si>
  <si>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</si>
  <si>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</si>
  <si>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</si>
  <si>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</si>
  <si>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</si>
  <si>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</si>
  <si>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</si>
  <si>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</si>
  <si>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</si>
  <si>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</si>
  <si>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</si>
  <si>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</si>
  <si>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</si>
  <si>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</si>
  <si>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</si>
  <si>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</si>
  <si>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</si>
  <si>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</si>
  <si>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</si>
  <si>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</si>
  <si>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</si>
  <si>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</si>
  <si>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</si>
  <si>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</si>
  <si>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</si>
  <si>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</si>
  <si>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</si>
  <si>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</si>
  <si>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</si>
  <si>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</si>
  <si>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</si>
  <si>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</si>
  <si>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</si>
  <si>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</si>
  <si>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</si>
  <si>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</si>
  <si>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</si>
  <si>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</si>
  <si>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</si>
  <si>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</si>
  <si>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</si>
  <si>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</si>
  <si>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</si>
  <si>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</si>
  <si>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</si>
  <si>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</si>
  <si>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</si>
  <si>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</si>
  <si>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</si>
  <si>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</si>
  <si>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</si>
  <si>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</si>
  <si>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</si>
  <si>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</si>
  <si>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</si>
  <si>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</si>
  <si>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</si>
  <si>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</si>
  <si>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</si>
  <si>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</si>
  <si>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</si>
  <si>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</si>
  <si>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</si>
  <si>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</si>
  <si>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</si>
  <si>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</si>
  <si>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</si>
  <si>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</si>
  <si>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</si>
  <si>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</si>
  <si>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</si>
  <si>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</si>
  <si>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</si>
  <si>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</si>
  <si>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</si>
  <si>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</si>
  <si>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</si>
  <si>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</si>
  <si>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</si>
  <si>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</si>
  <si>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</si>
  <si>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</si>
  <si>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</si>
  <si>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</si>
  <si>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</si>
  <si>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</si>
  <si>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</si>
  <si>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</si>
  <si>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</si>
  <si>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</si>
  <si>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</si>
  <si>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</si>
  <si>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</si>
  <si>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</si>
  <si>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</si>
  <si>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</si>
  <si>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</si>
  <si>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</si>
  <si>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</si>
  <si>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</si>
  <si>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</si>
  <si>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</si>
  <si>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</si>
  <si>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</si>
  <si>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</si>
  <si>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</si>
  <si>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</si>
  <si>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</si>
  <si>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</si>
  <si>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</si>
  <si>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</si>
  <si>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</si>
  <si>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</si>
  <si>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</si>
  <si>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</si>
  <si>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</si>
  <si>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</si>
  <si>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</si>
  <si>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</si>
  <si>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</si>
  <si>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</si>
  <si>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</si>
  <si>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</si>
  <si>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</si>
  <si>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</si>
  <si>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</si>
  <si>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</si>
  <si>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</si>
  <si>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</si>
  <si>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</si>
  <si>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</si>
  <si>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</si>
  <si>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</si>
  <si>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</si>
  <si>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</si>
  <si>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</si>
  <si>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</si>
  <si>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</si>
  <si>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</si>
  <si>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</si>
  <si>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</si>
  <si>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</si>
  <si>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</si>
  <si>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</si>
  <si>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</si>
  <si>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</si>
  <si>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</si>
  <si>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</si>
  <si>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</si>
  <si>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</si>
  <si>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</si>
  <si>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</si>
  <si>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</si>
  <si>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</si>
  <si>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</si>
  <si>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</si>
  <si>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</si>
  <si>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</si>
  <si>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</si>
  <si>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</si>
  <si>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</si>
  <si>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</si>
  <si>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</si>
  <si>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</si>
  <si>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</si>
  <si>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</si>
  <si>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</si>
  <si>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</si>
  <si>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</si>
  <si>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</si>
  <si>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</si>
  <si>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</si>
  <si>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</si>
  <si>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</si>
  <si>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</si>
  <si>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</si>
  <si>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</si>
  <si>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</si>
  <si>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</si>
  <si>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</si>
  <si>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</si>
  <si>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</si>
  <si>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</si>
  <si>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</si>
  <si>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</si>
  <si>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</si>
  <si>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</si>
  <si>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</si>
  <si>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</si>
  <si>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</si>
  <si>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</si>
  <si>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</si>
  <si>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</si>
  <si>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</si>
  <si>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</si>
  <si>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</si>
  <si>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</si>
  <si>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</si>
  <si>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</si>
  <si>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</si>
  <si>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</si>
  <si>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</si>
  <si>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</si>
  <si>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</si>
  <si>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</si>
  <si>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</si>
  <si>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</si>
  <si>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</si>
  <si>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</si>
  <si>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</si>
  <si>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</si>
  <si>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</si>
  <si>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</si>
  <si>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</si>
  <si>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</si>
  <si>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</si>
  <si>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</si>
  <si>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</si>
  <si>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</si>
  <si>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</si>
  <si>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</si>
  <si>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</si>
  <si>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</si>
  <si>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</si>
  <si>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</si>
  <si>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</si>
  <si>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</si>
  <si>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</si>
  <si>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</si>
  <si>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</si>
  <si>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</si>
  <si>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</si>
  <si>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</si>
  <si>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</si>
  <si>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</si>
  <si>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</si>
  <si>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</si>
  <si>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</si>
  <si>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</si>
  <si>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</si>
  <si>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</si>
  <si>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</si>
  <si>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</si>
  <si>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</si>
  <si>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</si>
  <si>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</si>
  <si>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</si>
  <si>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</si>
  <si>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</si>
  <si>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</si>
  <si>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</si>
  <si>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</si>
  <si>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</si>
  <si>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</si>
  <si>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</si>
  <si>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</si>
  <si>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</si>
  <si>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</si>
  <si>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</si>
  <si>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</si>
  <si>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</si>
  <si>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</si>
  <si>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</si>
  <si>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</si>
  <si>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</si>
  <si>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</si>
  <si>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</si>
  <si>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</si>
  <si>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</si>
  <si>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</si>
  <si>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</si>
  <si>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</si>
  <si>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</si>
  <si>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</si>
  <si>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</si>
  <si>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</si>
  <si>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</si>
  <si>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</si>
  <si>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</si>
  <si>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</si>
  <si>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</si>
  <si>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</si>
  <si>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</si>
  <si>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</si>
  <si>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</si>
  <si>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</si>
  <si>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</si>
  <si>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</si>
  <si>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</si>
  <si>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</si>
  <si>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</si>
  <si>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</si>
  <si>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</si>
  <si>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</si>
  <si>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</si>
  <si>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</si>
  <si>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</si>
  <si>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</si>
  <si>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</si>
  <si>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</si>
  <si>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</si>
  <si>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</si>
  <si>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</si>
  <si>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</si>
  <si>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</si>
  <si>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</si>
  <si>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</si>
  <si>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</si>
  <si>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</si>
  <si>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</si>
  <si>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</si>
  <si>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</si>
  <si>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</si>
  <si>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</si>
  <si>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</si>
  <si>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</si>
  <si>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</si>
  <si>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</si>
  <si>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</si>
  <si>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</si>
  <si>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</si>
  <si>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</si>
  <si>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</si>
  <si>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</si>
  <si>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</si>
  <si>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</si>
  <si>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</si>
  <si>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</si>
  <si>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</si>
  <si>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</si>
  <si>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</si>
  <si>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</si>
  <si>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</si>
  <si>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</si>
  <si>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</si>
  <si>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</si>
  <si>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</si>
  <si>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</si>
  <si>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</si>
  <si>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</si>
  <si>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</si>
  <si>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</si>
  <si>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</si>
  <si>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</si>
  <si>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</si>
  <si>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</si>
  <si>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</si>
  <si>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</si>
  <si>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</si>
  <si>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</si>
  <si>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</si>
  <si>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</si>
  <si>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</si>
  <si>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</si>
  <si>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</si>
  <si>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</si>
  <si>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</si>
  <si>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</si>
  <si>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</si>
  <si>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</si>
  <si>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</si>
  <si>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</si>
  <si>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</si>
  <si>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</si>
  <si>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</si>
  <si>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</si>
  <si>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</si>
  <si>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</si>
  <si>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</si>
  <si>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</si>
  <si>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</si>
  <si>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</si>
  <si>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</si>
  <si>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</si>
  <si>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</si>
  <si>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</si>
  <si>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</si>
  <si>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</si>
  <si>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</si>
  <si>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</si>
  <si>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</si>
  <si>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</si>
  <si>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</si>
  <si>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</si>
  <si>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</si>
  <si>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</si>
  <si>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</si>
  <si>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</si>
  <si>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</si>
  <si>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</si>
  <si>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</si>
  <si>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</si>
  <si>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</si>
  <si>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</si>
  <si>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</si>
  <si>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</si>
  <si>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</si>
  <si>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</si>
  <si>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</si>
  <si>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</si>
  <si>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</si>
  <si>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</si>
  <si>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</si>
  <si>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</si>
  <si>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</si>
  <si>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</si>
  <si>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</si>
  <si>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</si>
  <si>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</si>
  <si>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</si>
  <si>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</si>
  <si>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</si>
  <si>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</si>
  <si>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</si>
  <si>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</si>
  <si>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</si>
  <si>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</si>
  <si>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</si>
  <si>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</si>
  <si>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</si>
  <si>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</si>
  <si>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</si>
  <si>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</si>
  <si>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</si>
  <si>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</si>
  <si>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</si>
  <si>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</si>
  <si>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</si>
  <si>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</si>
  <si>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</si>
  <si>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</si>
  <si>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</si>
  <si>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</si>
  <si>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</si>
  <si>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</si>
  <si>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</si>
  <si>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</si>
  <si>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</si>
  <si>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</si>
  <si>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</si>
  <si>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</si>
  <si>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</si>
  <si>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</si>
  <si>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</si>
  <si>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</si>
  <si>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</si>
  <si>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</si>
  <si>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</si>
  <si>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</si>
  <si>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</si>
  <si>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</si>
  <si>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</si>
  <si>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</si>
  <si>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</si>
  <si>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</si>
  <si>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</si>
  <si>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</si>
  <si>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</si>
  <si>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</si>
  <si>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</si>
  <si>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</si>
  <si>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</si>
  <si>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</si>
  <si>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</si>
  <si>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</si>
  <si>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</si>
  <si>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</si>
  <si>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</si>
  <si>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</si>
  <si>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</si>
  <si>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</si>
  <si>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</si>
  <si>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</si>
  <si>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</si>
  <si>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</si>
  <si>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</si>
  <si>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</si>
  <si>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</si>
  <si>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</si>
  <si>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</si>
  <si>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</si>
  <si>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</si>
  <si>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</si>
  <si>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</si>
  <si>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</si>
  <si>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</si>
  <si>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</si>
  <si>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</si>
  <si>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</si>
  <si>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</si>
  <si>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</si>
  <si>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</si>
  <si>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</si>
  <si>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</si>
  <si>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</si>
  <si>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</si>
  <si>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</si>
  <si>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</si>
  <si>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</si>
  <si>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</si>
  <si>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</si>
  <si>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</si>
  <si>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</si>
  <si>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</si>
  <si>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</si>
  <si>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</si>
  <si>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</si>
  <si>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</si>
  <si>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</si>
  <si>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</si>
  <si>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</si>
  <si>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</si>
  <si>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</si>
  <si>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</si>
  <si>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</si>
  <si>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</si>
  <si>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</si>
  <si>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</si>
  <si>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</si>
  <si>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</si>
  <si>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</si>
  <si>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</si>
  <si>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</si>
  <si>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</si>
  <si>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</si>
  <si>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</si>
  <si>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</si>
  <si>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</si>
  <si>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</si>
  <si>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</si>
  <si>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</si>
  <si>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</si>
  <si>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</si>
  <si>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</si>
  <si>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</si>
  <si>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</si>
  <si>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</si>
  <si>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</si>
  <si>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</si>
  <si>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</si>
  <si>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</si>
  <si>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</si>
  <si>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</si>
  <si>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</si>
  <si>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</si>
  <si>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</si>
  <si>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</si>
  <si>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</si>
  <si>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</si>
  <si>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</si>
  <si>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</si>
  <si>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</si>
  <si>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</si>
  <si>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</si>
  <si>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</si>
  <si>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</si>
  <si>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</si>
  <si>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</si>
  <si>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</si>
  <si>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</si>
  <si>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</si>
  <si>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</si>
  <si>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</si>
  <si>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</si>
  <si>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</si>
  <si>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</si>
  <si>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</si>
  <si>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</si>
  <si>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</si>
  <si>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</si>
  <si>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</si>
  <si>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</si>
  <si>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</si>
  <si>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</si>
  <si>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</si>
  <si>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</si>
  <si>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</si>
  <si>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</si>
  <si>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</si>
  <si>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</si>
  <si>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</si>
  <si>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</si>
  <si>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</si>
  <si>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</si>
  <si>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</si>
  <si>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</si>
  <si>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</si>
  <si>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</si>
  <si>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</si>
  <si>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</si>
  <si>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</si>
  <si>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</si>
  <si>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</si>
  <si>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</si>
  <si>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</si>
  <si>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</si>
  <si>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</si>
  <si>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</si>
  <si>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</si>
  <si>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</si>
  <si>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</si>
  <si>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</si>
  <si>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</si>
  <si>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</si>
  <si>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</si>
  <si>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</si>
  <si>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</si>
  <si>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</si>
  <si>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</si>
  <si>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</si>
  <si>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</si>
  <si>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</si>
  <si>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</si>
  <si>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</si>
  <si>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</si>
  <si>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</si>
  <si>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</si>
  <si>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</si>
  <si>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</si>
  <si>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</si>
  <si>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</si>
  <si>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</si>
  <si>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</si>
  <si>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</si>
  <si>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</si>
  <si>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</si>
  <si>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</si>
  <si>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</si>
  <si>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</si>
  <si>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</si>
  <si>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</si>
  <si>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</si>
  <si>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</si>
  <si>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</si>
  <si>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</si>
  <si>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</si>
  <si>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</si>
  <si>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</si>
  <si>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</si>
  <si>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</si>
  <si>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</si>
  <si>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</si>
  <si>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</si>
  <si>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</si>
  <si>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</si>
  <si>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</si>
  <si>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</si>
  <si>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</si>
  <si>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</si>
  <si>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</si>
  <si>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</si>
  <si>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</si>
  <si>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</si>
  <si>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</si>
  <si>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</si>
  <si>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</si>
  <si>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</si>
  <si>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</si>
  <si>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</si>
  <si>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</si>
  <si>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</si>
  <si>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</si>
  <si>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</si>
  <si>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</si>
  <si>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</si>
  <si>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</si>
  <si>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</si>
  <si>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</si>
  <si>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</si>
  <si>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</si>
  <si>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</si>
  <si>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</si>
  <si>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</si>
  <si>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</si>
  <si>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</si>
  <si>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</si>
  <si>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</si>
  <si>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</si>
  <si>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</si>
  <si>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</si>
  <si>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</si>
  <si>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</si>
  <si>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</si>
  <si>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</si>
  <si>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</si>
  <si>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</si>
  <si>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</si>
  <si>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</si>
  <si>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</si>
  <si>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</si>
  <si>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</si>
  <si>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</si>
  <si>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</si>
  <si>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</si>
  <si>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</si>
  <si>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</si>
  <si>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</si>
  <si>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</si>
  <si>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</si>
  <si>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</si>
  <si>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</si>
  <si>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</si>
  <si>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</si>
  <si>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</si>
  <si>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</si>
  <si>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</si>
  <si>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</si>
  <si>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</si>
  <si>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</si>
  <si>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</si>
  <si>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</si>
  <si>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</si>
  <si>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</si>
  <si>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</si>
  <si>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</si>
  <si>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</si>
  <si>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</si>
  <si>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</si>
  <si>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</si>
  <si>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</si>
  <si>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</si>
  <si>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</si>
  <si>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</si>
  <si>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</si>
  <si>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</si>
  <si>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</si>
  <si>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</si>
  <si>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</si>
  <si>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</si>
  <si>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</si>
  <si>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</si>
  <si>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</si>
  <si>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</si>
  <si>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</si>
  <si>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</si>
  <si>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</si>
  <si>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</si>
  <si>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</si>
  <si>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</si>
  <si>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</si>
  <si>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</si>
  <si>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</si>
  <si>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</si>
  <si>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</si>
  <si>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</si>
  <si>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</si>
  <si>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</si>
  <si>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</si>
  <si>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</si>
  <si>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</si>
  <si>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</si>
  <si>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</si>
  <si>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</si>
  <si>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</si>
  <si>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</si>
  <si>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</si>
  <si>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</si>
  <si>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</si>
  <si>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</si>
  <si>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</si>
  <si>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</si>
  <si>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</si>
  <si>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</si>
  <si>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</si>
  <si>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</si>
  <si>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</si>
  <si>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</si>
  <si>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</si>
  <si>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</si>
  <si>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</si>
  <si>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</si>
  <si>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</si>
  <si>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</si>
  <si>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</si>
  <si>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</si>
  <si>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</si>
  <si>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</si>
  <si>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</si>
  <si>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</si>
  <si>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</si>
  <si>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</si>
  <si>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</si>
  <si>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</si>
  <si>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</si>
  <si>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</si>
  <si>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</si>
  <si>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</si>
  <si>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</si>
  <si>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</si>
  <si>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</si>
  <si>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</si>
  <si>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</si>
  <si>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</si>
  <si>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</si>
  <si>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</si>
  <si>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</si>
  <si>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</si>
  <si>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</si>
  <si>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</si>
  <si>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</si>
  <si>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</si>
  <si>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</si>
  <si>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</si>
  <si>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</si>
  <si>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</si>
  <si>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</si>
  <si>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</si>
  <si>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</si>
  <si>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</si>
  <si>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</si>
  <si>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</si>
  <si>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</si>
  <si>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</si>
  <si>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</si>
  <si>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</si>
  <si>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</si>
  <si>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</si>
  <si>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</si>
  <si>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</si>
  <si>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</si>
  <si>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</si>
  <si>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</si>
  <si>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</si>
  <si>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</si>
  <si>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</si>
  <si>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</si>
  <si>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</si>
  <si>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</si>
  <si>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</si>
  <si>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</si>
  <si>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</si>
  <si>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</si>
  <si>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</si>
  <si>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</si>
  <si>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</si>
  <si>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</si>
  <si>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</si>
  <si>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</si>
  <si>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</si>
  <si>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</si>
  <si>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</si>
  <si>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</si>
  <si>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</si>
  <si>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</si>
  <si>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</si>
  <si>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</si>
  <si>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</si>
  <si>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</si>
  <si>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</si>
  <si>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</si>
  <si>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</si>
  <si>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</si>
  <si>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</si>
  <si>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</si>
  <si>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</si>
  <si>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</si>
  <si>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</si>
  <si>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</si>
  <si>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</si>
  <si>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</si>
  <si>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</si>
  <si>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</si>
  <si>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</si>
  <si>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</si>
  <si>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</si>
  <si>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</si>
  <si>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</si>
  <si>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</si>
  <si>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</si>
  <si>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</si>
  <si>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</si>
  <si>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</si>
  <si>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</si>
  <si>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</si>
  <si>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</si>
  <si>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</si>
  <si>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</si>
  <si>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</si>
  <si>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</si>
  <si>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</si>
  <si>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</si>
  <si>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</si>
  <si>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</si>
  <si>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</si>
  <si>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</si>
  <si>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</si>
  <si>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</si>
  <si>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</si>
  <si>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</si>
  <si>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</si>
  <si>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</si>
  <si>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</si>
  <si>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</si>
  <si>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</si>
  <si>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</si>
  <si>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</si>
  <si>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</si>
  <si>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</si>
  <si>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</si>
  <si>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</si>
  <si>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</si>
  <si>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</si>
  <si>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</si>
  <si>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</si>
  <si>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</si>
  <si>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</si>
  <si>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</si>
  <si>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</si>
  <si>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</si>
  <si>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</si>
  <si>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</si>
  <si>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</si>
  <si>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</si>
  <si>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</si>
  <si>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</si>
  <si>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</si>
  <si>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</si>
  <si>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</si>
  <si>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</si>
  <si>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</si>
  <si>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</si>
  <si>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</si>
  <si>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</si>
  <si>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</si>
  <si>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</si>
  <si>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</si>
  <si>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</si>
  <si>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</si>
  <si>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</si>
  <si>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</si>
  <si>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</si>
  <si>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</si>
  <si>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</si>
  <si>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</si>
  <si>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</si>
  <si>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</si>
  <si>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</si>
  <si>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</si>
  <si>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</si>
  <si>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</si>
  <si>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</si>
  <si>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</si>
  <si>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</si>
  <si>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</si>
  <si>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</si>
  <si>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</si>
  <si>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</si>
  <si>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</si>
  <si>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</si>
  <si>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</si>
  <si>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</si>
  <si>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</si>
  <si>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</si>
  <si>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</si>
  <si>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</si>
  <si>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</si>
  <si>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</si>
  <si>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</si>
  <si>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</si>
  <si>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</si>
  <si>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</si>
  <si>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</si>
  <si>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</si>
  <si>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</si>
  <si>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</si>
  <si>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</si>
  <si>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</si>
  <si>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</si>
  <si>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</si>
  <si>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</si>
  <si>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</si>
  <si>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</si>
  <si>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</si>
  <si>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</si>
  <si>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</si>
  <si>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</si>
  <si>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</si>
  <si>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</si>
  <si>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</si>
  <si>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</si>
  <si>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</si>
  <si>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</si>
  <si>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</si>
  <si>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</si>
  <si>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</si>
  <si>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</si>
  <si>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</si>
  <si>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</si>
  <si>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</si>
  <si>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</si>
  <si>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</si>
  <si>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</si>
  <si>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</si>
  <si>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</si>
  <si>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</si>
  <si>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</si>
  <si>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</si>
  <si>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</si>
  <si>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</si>
  <si>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</si>
  <si>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</si>
  <si>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</si>
  <si>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</si>
  <si>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</si>
  <si>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</si>
  <si>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</si>
  <si>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</si>
  <si>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</si>
  <si>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</si>
  <si>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</si>
  <si>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</si>
  <si>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</si>
  <si>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</si>
  <si>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</si>
  <si>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</si>
  <si>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</si>
  <si>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</si>
  <si>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</si>
  <si>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</si>
  <si>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</si>
  <si>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</si>
  <si>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</si>
  <si>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</si>
  <si>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</si>
  <si>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</si>
  <si>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</si>
  <si>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</si>
  <si>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</si>
  <si>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</si>
  <si>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</si>
  <si>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</si>
  <si>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</si>
  <si>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</si>
  <si>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</si>
  <si>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</si>
  <si>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</si>
  <si>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</si>
  <si>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</si>
  <si>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</si>
  <si>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</si>
  <si>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</si>
  <si>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</si>
  <si>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</si>
  <si>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</si>
  <si>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</si>
  <si>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</si>
  <si>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</si>
  <si>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</si>
  <si>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</si>
  <si>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</si>
  <si>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</si>
  <si>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</si>
  <si>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</si>
  <si>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</si>
  <si>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</si>
  <si>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</si>
  <si>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</si>
  <si>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</si>
  <si>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</si>
  <si>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</si>
  <si>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</si>
  <si>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</si>
  <si>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</si>
  <si>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</si>
  <si>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</si>
  <si>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</si>
  <si>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</si>
  <si>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</si>
  <si>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</si>
  <si>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</si>
  <si>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</si>
  <si>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</si>
  <si>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</si>
  <si>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</si>
  <si>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</si>
  <si>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</si>
  <si>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</si>
  <si>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</si>
  <si>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</si>
  <si>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</si>
  <si>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</si>
  <si>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</si>
  <si>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</si>
  <si>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</si>
  <si>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</si>
  <si>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</si>
  <si>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</si>
  <si>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</si>
  <si>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</si>
  <si>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</si>
  <si>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</si>
  <si>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</si>
  <si>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</si>
  <si>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</si>
  <si>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</si>
  <si>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</si>
  <si>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</si>
  <si>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</si>
  <si>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</si>
  <si>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</si>
  <si>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</si>
  <si>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</si>
  <si>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</si>
  <si>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</si>
  <si>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</si>
  <si>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</si>
  <si>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</si>
  <si>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</si>
  <si>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</si>
  <si>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</si>
  <si>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</si>
  <si>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</si>
  <si>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</si>
  <si>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</si>
  <si>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</si>
  <si>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</si>
  <si>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</si>
  <si>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</si>
  <si>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</si>
  <si>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</si>
  <si>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</si>
  <si>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</si>
  <si>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</si>
  <si>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</si>
  <si>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</si>
  <si>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</si>
  <si>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</si>
  <si>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</si>
  <si>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</si>
  <si>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</si>
  <si>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</si>
  <si>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</si>
  <si>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</si>
  <si>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</si>
  <si>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</si>
  <si>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</si>
  <si>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</si>
  <si>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</si>
  <si>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</si>
  <si>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</si>
  <si>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</si>
  <si>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</si>
  <si>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</si>
  <si>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</si>
  <si>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</si>
  <si>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</si>
  <si>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</si>
  <si>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</si>
  <si>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</si>
  <si>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</si>
  <si>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</si>
  <si>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</si>
  <si>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</si>
  <si>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</si>
  <si>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</si>
  <si>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</si>
  <si>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</si>
  <si>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</si>
  <si>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</si>
  <si>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</si>
  <si>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</si>
  <si>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</si>
  <si>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</si>
  <si>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</si>
  <si>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</si>
  <si>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</si>
  <si>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</si>
  <si>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</si>
  <si>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</si>
  <si>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</si>
  <si>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</si>
  <si>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</si>
  <si>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</si>
  <si>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</si>
  <si>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</si>
  <si>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</si>
  <si>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</si>
  <si>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</si>
  <si>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</si>
  <si>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</si>
  <si>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</si>
  <si>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</si>
  <si>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</si>
  <si>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</si>
  <si>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</si>
  <si>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</si>
  <si>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</si>
  <si>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</si>
  <si>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</si>
  <si>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</si>
  <si>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</si>
  <si>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</si>
  <si>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</si>
  <si>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</si>
  <si>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</si>
  <si>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</si>
  <si>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</si>
  <si>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</si>
  <si>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</si>
  <si>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</si>
  <si>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</si>
  <si>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</si>
  <si>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</si>
  <si>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</si>
  <si>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</si>
  <si>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</si>
  <si>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</si>
  <si>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</si>
  <si>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</si>
  <si>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</si>
  <si>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</si>
  <si>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</si>
  <si>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</si>
  <si>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</si>
  <si>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</si>
  <si>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</si>
  <si>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</si>
  <si>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</si>
  <si>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</si>
  <si>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</si>
  <si>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</si>
  <si>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</si>
  <si>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</si>
  <si>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</si>
  <si>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</si>
  <si>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</si>
  <si>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</si>
  <si>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</si>
  <si>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</si>
  <si>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</si>
  <si>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</si>
  <si>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</si>
  <si>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</si>
  <si>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</si>
  <si>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</si>
  <si>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</si>
  <si>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</si>
  <si>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</si>
  <si>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</si>
  <si>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</si>
  <si>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</si>
  <si>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</si>
  <si>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</si>
  <si>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</si>
  <si>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</si>
  <si>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</si>
  <si>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</si>
  <si>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</si>
  <si>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</si>
  <si>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</si>
  <si>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</si>
  <si>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</si>
  <si>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</si>
  <si>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</si>
  <si>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</si>
  <si>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</si>
  <si>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</si>
  <si>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</si>
  <si>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</si>
  <si>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</si>
  <si>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</si>
  <si>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</si>
  <si>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</si>
  <si>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</si>
  <si>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</si>
  <si>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</si>
  <si>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</si>
  <si>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</si>
  <si>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</si>
  <si>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</si>
  <si>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</si>
  <si>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</si>
  <si>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</si>
  <si>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</si>
  <si>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</si>
  <si>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</si>
  <si>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</si>
  <si>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</si>
  <si>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</si>
  <si>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</si>
  <si>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</si>
  <si>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</si>
  <si>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</si>
  <si>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</si>
  <si>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</si>
  <si>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</si>
  <si>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</si>
  <si>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</si>
  <si>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</si>
  <si>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</si>
  <si>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</si>
  <si>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</si>
  <si>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</si>
  <si>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</si>
  <si>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</si>
  <si>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</si>
  <si>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</si>
  <si>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</si>
  <si>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</si>
  <si>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</si>
  <si>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</si>
  <si>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</si>
  <si>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</si>
  <si>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</si>
  <si>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</si>
  <si>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</si>
  <si>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</si>
  <si>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</si>
  <si>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</si>
  <si>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</si>
  <si>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</si>
  <si>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</si>
  <si>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</si>
  <si>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</si>
  <si>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</si>
  <si>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</si>
  <si>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</si>
  <si>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</si>
  <si>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</si>
  <si>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</si>
  <si>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</si>
  <si>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</si>
  <si>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</si>
  <si>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</si>
  <si>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</si>
  <si>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</si>
  <si>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</si>
  <si>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</si>
  <si>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</si>
  <si>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</si>
  <si>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</si>
  <si>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</si>
  <si>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</si>
  <si>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</si>
  <si>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</si>
  <si>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</si>
  <si>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</si>
  <si>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</si>
  <si>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</si>
  <si>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</si>
  <si>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</si>
  <si>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</si>
  <si>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</si>
  <si>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</si>
  <si>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</si>
  <si>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</si>
  <si>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</si>
  <si>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</si>
  <si>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</si>
  <si>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</si>
  <si>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</si>
  <si>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</si>
  <si>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</si>
  <si>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</si>
  <si>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</si>
  <si>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</si>
  <si>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</si>
  <si>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</si>
  <si>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</si>
  <si>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</si>
  <si>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</si>
  <si>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</si>
  <si>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</si>
  <si>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</si>
  <si>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</si>
  <si>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</si>
  <si>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</si>
  <si>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</si>
  <si>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</si>
  <si>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</si>
  <si>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</si>
  <si>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</si>
  <si>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</si>
  <si>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</si>
  <si>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</si>
  <si>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</si>
  <si>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</si>
  <si>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</si>
  <si>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</si>
  <si>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</si>
  <si>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</si>
  <si>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</si>
  <si>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</si>
  <si>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</si>
  <si>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</si>
  <si>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</si>
  <si>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</si>
  <si>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</si>
  <si>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</si>
  <si>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</si>
  <si>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</si>
  <si>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</si>
  <si>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</si>
  <si>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</si>
  <si>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</si>
  <si>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</si>
  <si>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</si>
  <si>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</si>
  <si>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</si>
  <si>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</si>
  <si>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</si>
  <si>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</si>
  <si>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</si>
  <si>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</si>
  <si>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</si>
  <si>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</si>
  <si>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</si>
  <si>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</si>
  <si>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</si>
  <si>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</si>
  <si>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</si>
  <si>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</si>
  <si>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</si>
  <si>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</si>
  <si>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</si>
  <si>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</si>
  <si>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</si>
  <si>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</si>
  <si>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</si>
  <si>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</si>
  <si>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</si>
  <si>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</si>
  <si>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</si>
  <si>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</si>
  <si>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</si>
  <si>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</si>
  <si>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</si>
  <si>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</si>
  <si>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</si>
  <si>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</si>
  <si>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</si>
  <si>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</si>
  <si>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</si>
  <si>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</si>
  <si>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</si>
  <si>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</si>
  <si>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</si>
  <si>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</si>
  <si>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</si>
  <si>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</si>
  <si>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</si>
  <si>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</si>
  <si>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</si>
  <si>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</si>
  <si>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</si>
  <si>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</si>
  <si>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</si>
  <si>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</si>
  <si>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</si>
  <si>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</si>
  <si>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</si>
  <si>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</si>
  <si>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</si>
  <si>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</si>
  <si>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</si>
  <si>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</si>
  <si>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</si>
  <si>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</si>
  <si>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</si>
  <si>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</si>
  <si>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</si>
  <si>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</si>
  <si>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</si>
  <si>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</si>
  <si>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</si>
  <si>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</si>
  <si>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</si>
  <si>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</si>
  <si>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</si>
  <si>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</si>
  <si>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</si>
  <si>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</si>
  <si>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</si>
  <si>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</si>
  <si>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</si>
  <si>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</si>
  <si>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</si>
  <si>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</si>
  <si>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</si>
  <si>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</si>
  <si>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</si>
  <si>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</si>
  <si>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</si>
  <si>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</si>
  <si>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</si>
  <si>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</si>
  <si>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</si>
  <si>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</si>
  <si>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</si>
  <si>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</si>
  <si>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</si>
  <si>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</si>
  <si>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</si>
  <si>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</si>
  <si>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</si>
  <si>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</si>
  <si>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</si>
  <si>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</si>
  <si>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</si>
  <si>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</si>
  <si>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</si>
  <si>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</si>
  <si>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</si>
  <si>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</si>
  <si>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</si>
  <si>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</si>
  <si>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</si>
  <si>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</si>
  <si>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</si>
  <si>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</si>
  <si>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</si>
  <si>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</si>
  <si>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</si>
  <si>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</si>
  <si>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</si>
  <si>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</si>
  <si>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</si>
  <si>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</si>
  <si>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</si>
  <si>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</si>
  <si>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</si>
  <si>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</si>
  <si>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</si>
  <si>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</si>
  <si>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</si>
  <si>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</si>
  <si>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</si>
  <si>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</si>
  <si>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</si>
  <si>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</si>
  <si>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</si>
  <si>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</si>
  <si>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</si>
  <si>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</si>
  <si>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</si>
  <si>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</si>
  <si>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</si>
  <si>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</si>
  <si>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</si>
  <si>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</si>
  <si>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</si>
  <si>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</si>
  <si>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</si>
  <si>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</si>
  <si>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</si>
  <si>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</si>
  <si>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</si>
  <si>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</si>
  <si>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</si>
  <si>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</si>
  <si>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</si>
  <si>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</si>
  <si>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</si>
  <si>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</si>
  <si>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</si>
  <si>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</si>
  <si>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</si>
  <si>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</si>
  <si>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</si>
  <si>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</si>
  <si>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</si>
  <si>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</si>
  <si>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</si>
  <si>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</si>
  <si>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</si>
  <si>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</si>
  <si>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</si>
  <si>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</si>
  <si>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</si>
  <si>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</si>
  <si>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</si>
  <si>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</si>
  <si>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</si>
  <si>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</si>
  <si>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</si>
  <si>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</si>
  <si>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</si>
  <si>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</si>
  <si>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</si>
  <si>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</si>
  <si>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</si>
  <si>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</si>
  <si>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</si>
  <si>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</si>
  <si>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</si>
  <si>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</si>
  <si>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</si>
  <si>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</si>
  <si>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</si>
  <si>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</si>
  <si>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</si>
  <si>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</si>
  <si>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</si>
  <si>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</si>
  <si>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</si>
  <si>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</si>
  <si>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</si>
  <si>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</si>
  <si>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</si>
  <si>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</si>
  <si>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</si>
  <si>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</si>
  <si>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</si>
  <si>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</si>
  <si>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</si>
  <si>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</si>
  <si>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</si>
  <si>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</si>
  <si>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</si>
  <si>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</si>
  <si>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</si>
  <si>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</si>
  <si>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</si>
  <si>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</si>
  <si>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</si>
  <si>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</si>
  <si>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</si>
  <si>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</si>
  <si>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</si>
  <si>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</si>
  <si>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</si>
  <si>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</si>
  <si>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</si>
  <si>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</si>
  <si>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</si>
  <si>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</si>
  <si>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</si>
  <si>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</si>
  <si>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</si>
  <si>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</si>
  <si>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</si>
  <si>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</si>
  <si>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</si>
  <si>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</si>
  <si>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</si>
  <si>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</si>
  <si>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</si>
  <si>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</si>
  <si>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</si>
  <si>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</si>
  <si>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</si>
  <si>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</si>
  <si>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</si>
  <si>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</si>
  <si>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</si>
  <si>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</si>
  <si>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</si>
  <si>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</si>
  <si>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</si>
  <si>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</si>
  <si>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</si>
  <si>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</si>
  <si>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</si>
  <si>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</si>
  <si>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</si>
  <si>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</si>
  <si>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</si>
  <si>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</si>
  <si>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</si>
  <si>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</si>
  <si>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</si>
  <si>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</si>
  <si>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</si>
  <si>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</si>
  <si>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</si>
  <si>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</si>
  <si>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</si>
  <si>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</si>
  <si>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</si>
  <si>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</si>
  <si>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</si>
  <si>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</si>
  <si>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</si>
  <si>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</si>
  <si>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</si>
  <si>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</si>
  <si>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</si>
  <si>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</si>
  <si>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</si>
  <si>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</si>
  <si>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</si>
  <si>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</si>
  <si>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</si>
  <si>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</si>
  <si>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</si>
  <si>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</si>
  <si>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</si>
  <si>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</si>
  <si>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</si>
  <si>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</si>
  <si>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</si>
  <si>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</si>
  <si>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</si>
  <si>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</si>
  <si>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</si>
  <si>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</si>
  <si>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</si>
  <si>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</si>
  <si>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</si>
  <si>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</si>
  <si>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</si>
  <si>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</si>
  <si>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</si>
  <si>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</si>
  <si>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</si>
  <si>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</si>
  <si>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</si>
  <si>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</si>
  <si>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</si>
  <si>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</si>
  <si>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</si>
  <si>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</si>
  <si>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</si>
  <si>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</si>
  <si>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</si>
  <si>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</si>
  <si>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</si>
  <si>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</si>
  <si>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</si>
  <si>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</si>
  <si>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</si>
  <si>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</si>
  <si>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</si>
  <si>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</si>
  <si>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</si>
  <si>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</si>
  <si>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</si>
  <si>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</si>
  <si>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</si>
  <si>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</si>
  <si>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</si>
  <si>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</si>
  <si>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</si>
  <si>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</si>
  <si>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</si>
  <si>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</si>
  <si>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</si>
  <si>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</si>
  <si>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</si>
  <si>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</si>
  <si>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</si>
  <si>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</si>
  <si>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</si>
  <si>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</si>
  <si>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</si>
  <si>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</si>
  <si>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</si>
  <si>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</si>
  <si>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</si>
  <si>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</si>
  <si>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</si>
  <si>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</si>
  <si>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</si>
  <si>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</si>
  <si>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</si>
  <si>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</si>
  <si>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</si>
  <si>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</si>
  <si>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</si>
  <si>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</si>
  <si>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</si>
  <si>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</si>
  <si>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</si>
  <si>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</si>
  <si>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</si>
  <si>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</si>
  <si>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</si>
  <si>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</si>
  <si>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</si>
  <si>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</si>
  <si>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</si>
  <si>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</si>
  <si>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</si>
  <si>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</si>
  <si>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</si>
  <si>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</si>
  <si>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</si>
  <si>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</si>
  <si>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</si>
  <si>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</si>
  <si>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</si>
  <si>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</si>
  <si>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</si>
  <si>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</si>
  <si>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</si>
  <si>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</si>
  <si>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</si>
  <si>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</si>
  <si>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</si>
  <si>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</si>
  <si>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</si>
  <si>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</si>
  <si>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</si>
  <si>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</si>
  <si>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</si>
  <si>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</si>
  <si>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</si>
  <si>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</si>
  <si>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</si>
  <si>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</si>
  <si>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</si>
  <si>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</si>
  <si>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</si>
  <si>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</si>
  <si>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</si>
  <si>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</si>
  <si>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</si>
  <si>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</si>
  <si>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</si>
  <si>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</si>
  <si>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</si>
  <si>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</si>
  <si>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</si>
  <si>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</si>
  <si>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</si>
  <si>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</si>
  <si>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</si>
  <si>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</si>
  <si>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</si>
  <si>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</si>
  <si>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</si>
  <si>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</si>
  <si>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</si>
  <si>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</si>
  <si>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</si>
  <si>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</si>
  <si>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</si>
  <si>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</si>
  <si>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</si>
  <si>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</si>
  <si>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</si>
  <si>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</si>
  <si>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</si>
  <si>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</si>
  <si>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</si>
  <si>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</si>
  <si>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</si>
  <si>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</si>
  <si>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</si>
  <si>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</si>
  <si>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</si>
  <si>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</si>
  <si>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</si>
  <si>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</si>
  <si>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</si>
  <si>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</si>
  <si>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</si>
  <si>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</si>
  <si>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</si>
  <si>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</si>
  <si>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</si>
  <si>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</si>
  <si>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</si>
  <si>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</si>
  <si>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</si>
  <si>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</si>
  <si>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</si>
  <si>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</si>
  <si>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</si>
  <si>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</si>
  <si>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</si>
  <si>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</si>
  <si>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</si>
  <si>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</si>
  <si>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</si>
  <si>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</si>
  <si>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</si>
  <si>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</si>
  <si>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</si>
  <si>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</si>
  <si>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</si>
  <si>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</si>
  <si>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</si>
  <si>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</si>
  <si>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</si>
  <si>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</si>
  <si>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</si>
  <si>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</si>
  <si>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</si>
  <si>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</si>
  <si>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</si>
  <si>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</si>
  <si>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</si>
  <si>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</si>
  <si>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</si>
  <si>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</si>
  <si>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</si>
  <si>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</si>
  <si>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</si>
  <si>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</si>
  <si>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</si>
  <si>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</si>
  <si>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</si>
  <si>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</si>
  <si>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</si>
  <si>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</si>
  <si>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</si>
  <si>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</si>
  <si>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</si>
  <si>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</si>
  <si>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</si>
  <si>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</si>
  <si>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</si>
  <si>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</si>
  <si>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</si>
  <si>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</si>
  <si>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</si>
  <si>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</si>
  <si>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</si>
  <si>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</si>
  <si>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</si>
  <si>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</si>
  <si>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</si>
  <si>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</si>
  <si>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</si>
  <si>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</si>
  <si>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</si>
  <si>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</si>
  <si>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</si>
  <si>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</si>
  <si>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</si>
  <si>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</si>
  <si>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</si>
  <si>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</si>
  <si>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</si>
  <si>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</si>
  <si>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</si>
  <si>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</si>
  <si>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</si>
  <si>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</si>
  <si>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</si>
  <si>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</si>
  <si>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</si>
  <si>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</si>
  <si>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</si>
  <si>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</si>
  <si>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</si>
  <si>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</si>
  <si>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</si>
  <si>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</si>
  <si>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</si>
  <si>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</si>
  <si>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</si>
  <si>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</si>
  <si>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</si>
  <si>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</si>
  <si>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</si>
  <si>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</si>
  <si>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</si>
  <si>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</si>
  <si>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</si>
  <si>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</si>
  <si>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</si>
  <si>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</si>
  <si>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</si>
  <si>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</si>
  <si>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</si>
  <si>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</si>
  <si>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</si>
  <si>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</si>
  <si>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</si>
  <si>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</si>
  <si>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</si>
  <si>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</si>
  <si>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</si>
  <si>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</si>
  <si>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</si>
  <si>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</si>
  <si>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</si>
  <si>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</si>
  <si>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</si>
  <si>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</si>
  <si>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</si>
  <si>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</si>
  <si>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</si>
  <si>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</si>
  <si>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</si>
  <si>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</si>
  <si>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</si>
  <si>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</si>
  <si>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</si>
  <si>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</si>
  <si>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</si>
  <si>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</si>
  <si>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</si>
  <si>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</si>
  <si>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</si>
  <si>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</si>
  <si>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</si>
  <si>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</si>
  <si>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</si>
  <si>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</si>
  <si>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</si>
  <si>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</si>
  <si>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</si>
  <si>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</si>
  <si>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</si>
  <si>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</si>
  <si>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</si>
  <si>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</si>
  <si>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</si>
  <si>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</si>
  <si>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</si>
  <si>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</si>
  <si>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</si>
  <si>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</si>
  <si>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</si>
  <si>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</si>
  <si>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</si>
  <si>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</si>
  <si>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</si>
  <si>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</si>
  <si>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</si>
  <si>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</si>
  <si>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</si>
  <si>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</si>
  <si>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</si>
  <si>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</si>
  <si>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</si>
  <si>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</si>
  <si>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</si>
  <si>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</si>
  <si>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</si>
  <si>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</si>
  <si>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</si>
  <si>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</si>
  <si>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</si>
  <si>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</si>
  <si>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</si>
  <si>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</si>
  <si>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</si>
  <si>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</si>
  <si>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</si>
  <si>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</si>
  <si>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</si>
  <si>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</si>
  <si>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</si>
  <si>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</si>
  <si>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</si>
  <si>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</si>
  <si>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</si>
  <si>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</si>
  <si>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</si>
  <si>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</si>
  <si>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</si>
  <si>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</si>
  <si>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</si>
  <si>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</si>
  <si>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</si>
  <si>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</si>
  <si>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</si>
  <si>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</si>
  <si>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</si>
  <si>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</si>
  <si>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</si>
  <si>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</si>
  <si>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</si>
  <si>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</si>
  <si>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</si>
  <si>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</si>
  <si>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</si>
  <si>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</si>
  <si>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</si>
  <si>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</si>
  <si>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</si>
  <si>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</si>
  <si>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</si>
  <si>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</si>
  <si>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</si>
  <si>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</si>
  <si>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</si>
  <si>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</si>
  <si>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</si>
  <si>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</si>
  <si>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</si>
  <si>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</si>
  <si>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</si>
  <si>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</si>
  <si>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</si>
  <si>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</si>
  <si>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</si>
  <si>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</si>
  <si>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</si>
  <si>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</si>
  <si>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</si>
  <si>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</si>
  <si>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</si>
  <si>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</si>
  <si>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</si>
  <si>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</si>
  <si>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</si>
  <si>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</si>
  <si>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</si>
  <si>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</si>
  <si>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</si>
  <si>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</si>
  <si>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</si>
  <si>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</si>
  <si>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</si>
  <si>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</si>
  <si>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</si>
  <si>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</si>
  <si>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</si>
  <si>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</si>
  <si>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</si>
  <si>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</si>
  <si>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</si>
  <si>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</si>
  <si>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</si>
  <si>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</si>
  <si>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</si>
  <si>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</si>
  <si>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</si>
  <si>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</si>
  <si>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</si>
  <si>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</si>
  <si>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</si>
  <si>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</si>
  <si>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</si>
  <si>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</si>
  <si>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</si>
  <si>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</si>
  <si>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</si>
  <si>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</si>
  <si>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</si>
  <si>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</si>
  <si>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</si>
  <si>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</si>
  <si>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</si>
  <si>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</si>
  <si>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</si>
  <si>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</si>
  <si>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</si>
  <si>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</si>
  <si>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</si>
  <si>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</si>
  <si>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</si>
  <si>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</si>
  <si>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</si>
  <si>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</si>
  <si>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</si>
  <si>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</si>
  <si>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</si>
  <si>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</si>
  <si>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</si>
  <si>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</si>
  <si>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</si>
  <si>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</si>
  <si>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</si>
  <si>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</si>
  <si>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</si>
  <si>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</si>
  <si>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</si>
  <si>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</si>
  <si>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</si>
  <si>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</si>
  <si>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</si>
  <si>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</si>
  <si>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</si>
  <si>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</si>
  <si>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</si>
  <si>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</si>
  <si>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</si>
  <si>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</si>
  <si>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</si>
  <si>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</si>
  <si>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</si>
  <si>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</si>
  <si>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</si>
  <si>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</si>
  <si>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</si>
  <si>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</si>
  <si>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</si>
  <si>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</si>
  <si>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</si>
  <si>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</si>
  <si>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</si>
  <si>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</si>
  <si>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</si>
  <si>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</si>
  <si>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</si>
  <si>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</si>
  <si>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</si>
  <si>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</si>
  <si>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</si>
  <si>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</si>
  <si>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</si>
  <si>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</si>
  <si>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</si>
  <si>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</si>
  <si>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</si>
  <si>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</si>
  <si>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</si>
  <si>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</si>
  <si>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</si>
  <si>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</si>
  <si>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</si>
  <si>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</si>
  <si>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</si>
  <si>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</si>
  <si>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</si>
  <si>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</si>
  <si>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</si>
  <si>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</si>
  <si>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</si>
  <si>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</si>
  <si>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</si>
  <si>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</si>
  <si>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</si>
  <si>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</si>
  <si>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</si>
  <si>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</si>
  <si>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</si>
  <si>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</si>
  <si>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</si>
  <si>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</si>
  <si>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</si>
  <si>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</si>
  <si>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</si>
  <si>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</si>
  <si>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</si>
  <si>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</si>
  <si>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</si>
  <si>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</si>
  <si>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</si>
  <si>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</si>
  <si>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</si>
  <si>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</si>
  <si>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</si>
  <si>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</si>
  <si>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</si>
  <si>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</si>
  <si>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</si>
  <si>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</si>
  <si>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</si>
  <si>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</si>
  <si>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</si>
  <si>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</si>
  <si>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</si>
  <si>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</si>
  <si>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</si>
  <si>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</si>
  <si>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</si>
  <si>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</si>
  <si>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</si>
  <si>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</si>
  <si>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</si>
  <si>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</si>
  <si>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</si>
  <si>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</si>
  <si>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</si>
  <si>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</si>
  <si>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</si>
  <si>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</si>
  <si>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</si>
  <si>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</si>
  <si>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</si>
  <si>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</si>
  <si>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</si>
  <si>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</si>
  <si>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</si>
  <si>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</si>
  <si>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</si>
  <si>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</si>
  <si>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</si>
  <si>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</si>
  <si>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</si>
  <si>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</si>
  <si>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</si>
  <si>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</si>
  <si>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</si>
  <si>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</si>
  <si>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</si>
  <si>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</si>
  <si>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</si>
  <si>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</si>
  <si>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</si>
  <si>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</si>
  <si>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</si>
  <si>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</si>
  <si>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</si>
  <si>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</si>
  <si>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</si>
  <si>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</si>
  <si>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</si>
  <si>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</si>
  <si>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</si>
  <si>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</si>
  <si>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</si>
  <si>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</si>
  <si>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</si>
  <si>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</si>
  <si>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</si>
  <si>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</si>
  <si>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</si>
  <si>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</si>
  <si>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</si>
  <si>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</si>
  <si>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</si>
  <si>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</si>
  <si>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</si>
  <si>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</si>
  <si>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</si>
  <si>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</si>
  <si>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</si>
  <si>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</si>
  <si>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</si>
  <si>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</si>
  <si>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</si>
  <si>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</si>
  <si>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</si>
  <si>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</si>
  <si>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</si>
  <si>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</si>
  <si>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</si>
  <si>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</si>
  <si>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</si>
  <si>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</si>
  <si>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</si>
  <si>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</si>
  <si>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</si>
  <si>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</si>
  <si>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</si>
  <si>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</si>
  <si>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</si>
  <si>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</si>
  <si>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</si>
  <si>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</si>
  <si>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</si>
  <si>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</si>
  <si>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</si>
  <si>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</si>
  <si>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</si>
  <si>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</si>
  <si>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</si>
  <si>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</si>
  <si>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</si>
  <si>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</si>
  <si>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</si>
  <si>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</si>
  <si>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</si>
  <si>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</si>
  <si>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</si>
  <si>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</si>
  <si>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</si>
  <si>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</si>
  <si>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</si>
  <si>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</si>
  <si>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</si>
  <si>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</si>
  <si>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</si>
  <si>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</si>
  <si>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</si>
  <si>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</si>
  <si>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</si>
  <si>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</si>
  <si>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</si>
  <si>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</si>
  <si>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</si>
  <si>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</si>
  <si>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</si>
  <si>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</si>
  <si>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</si>
  <si>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</si>
  <si>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</si>
  <si>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</si>
  <si>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</si>
  <si>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</si>
  <si>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</si>
  <si>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</si>
  <si>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</si>
  <si>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</si>
  <si>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</si>
  <si>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</si>
  <si>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</si>
  <si>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</si>
  <si>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</si>
  <si>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</si>
  <si>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</si>
  <si>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</si>
  <si>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</si>
  <si>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</si>
  <si>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</si>
  <si>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</si>
  <si>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</si>
  <si>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</si>
  <si>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</si>
  <si>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</si>
  <si>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</si>
  <si>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</si>
  <si>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</si>
  <si>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</si>
  <si>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</si>
  <si>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</si>
  <si>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</si>
  <si>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</si>
  <si>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</si>
  <si>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</si>
  <si>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</si>
  <si>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</si>
  <si>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</si>
  <si>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</si>
  <si>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</si>
  <si>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</si>
  <si>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</si>
  <si>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</si>
  <si>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</si>
  <si>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</si>
  <si>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</si>
  <si>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</si>
  <si>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</si>
  <si>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</si>
  <si>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</si>
  <si>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</si>
  <si>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</si>
  <si>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</si>
  <si>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</si>
  <si>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</si>
  <si>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</si>
  <si>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</si>
  <si>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</si>
  <si>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</si>
  <si>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</si>
  <si>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</si>
  <si>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</si>
  <si>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</si>
  <si>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</si>
  <si>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</si>
  <si>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</si>
  <si>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</si>
  <si>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</si>
  <si>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</si>
  <si>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</si>
  <si>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</si>
  <si>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</si>
  <si>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</si>
  <si>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</si>
  <si>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</si>
  <si>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</si>
  <si>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</si>
  <si>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</si>
  <si>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</si>
  <si>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</si>
  <si>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</si>
  <si>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</si>
  <si>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</si>
  <si>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</si>
  <si>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</si>
  <si>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</si>
  <si>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</si>
  <si>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</si>
  <si>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</si>
  <si>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</si>
  <si>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</si>
  <si>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</si>
  <si>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</si>
  <si>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</si>
  <si>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</si>
  <si>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</si>
  <si>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</si>
  <si>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</si>
  <si>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</si>
  <si>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</si>
  <si>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</si>
  <si>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</si>
  <si>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</si>
  <si>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</si>
  <si>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</si>
  <si>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</si>
  <si>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</si>
  <si>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</si>
  <si>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</si>
  <si>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</si>
  <si>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</si>
  <si>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</si>
  <si>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</si>
  <si>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</si>
  <si>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</si>
  <si>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</si>
  <si>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</si>
  <si>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</si>
  <si>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</si>
  <si>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</si>
  <si>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</si>
  <si>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</si>
  <si>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</si>
  <si>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</si>
  <si>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</si>
  <si>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</si>
  <si>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</si>
  <si>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</si>
  <si>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</si>
  <si>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</si>
  <si>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</si>
  <si>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</si>
  <si>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</si>
  <si>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</si>
  <si>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</si>
  <si>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</si>
  <si>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</si>
  <si>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</si>
  <si>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</si>
  <si>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</si>
  <si>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</si>
  <si>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</si>
  <si>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</si>
  <si>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</si>
  <si>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</si>
  <si>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</si>
  <si>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</si>
  <si>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</si>
  <si>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</si>
  <si>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</si>
  <si>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</si>
  <si>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</si>
  <si>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</si>
  <si>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</si>
  <si>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</si>
  <si>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</si>
  <si>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</si>
  <si>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</si>
  <si>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</si>
  <si>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</si>
  <si>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</si>
  <si>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</si>
  <si>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</si>
  <si>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</si>
  <si>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</si>
  <si>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</si>
  <si>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</si>
  <si>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</si>
  <si>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</si>
  <si>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</si>
  <si>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</si>
  <si>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</si>
  <si>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</si>
  <si>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</si>
  <si>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</si>
  <si>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</si>
  <si>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</si>
  <si>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</si>
  <si>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</si>
  <si>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</si>
  <si>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</si>
  <si>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</si>
  <si>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</si>
  <si>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</si>
  <si>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</si>
  <si>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</si>
  <si>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</si>
  <si>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</si>
  <si>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</si>
  <si>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</si>
  <si>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</si>
  <si>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</si>
  <si>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</si>
  <si>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</si>
  <si>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</si>
  <si>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</si>
  <si>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</si>
  <si>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</si>
  <si>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</si>
  <si>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</si>
  <si>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</si>
  <si>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</si>
  <si>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</si>
  <si>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</si>
  <si>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</si>
  <si>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</si>
  <si>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</si>
  <si>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</si>
  <si>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</si>
  <si>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</si>
  <si>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</si>
  <si>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</si>
  <si>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</si>
  <si>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</si>
  <si>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</si>
  <si>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</si>
  <si>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</si>
  <si>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</si>
  <si>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</si>
  <si>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</si>
  <si>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</si>
  <si>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</si>
  <si>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</si>
  <si>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</si>
  <si>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</si>
  <si>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</si>
  <si>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</si>
  <si>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</si>
  <si>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</si>
  <si>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</si>
  <si>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</si>
  <si>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</si>
  <si>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</si>
  <si>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</si>
  <si>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</si>
  <si>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</si>
  <si>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</si>
  <si>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</si>
  <si>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</si>
  <si>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</si>
  <si>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</si>
  <si>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</si>
  <si>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</si>
  <si>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</si>
  <si>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</si>
  <si>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</si>
  <si>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</si>
  <si>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</si>
  <si>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</si>
  <si>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</si>
  <si>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</si>
  <si>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</si>
  <si>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</si>
  <si>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</si>
  <si>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</si>
  <si>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</si>
  <si>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</si>
  <si>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</si>
  <si>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</si>
  <si>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</si>
  <si>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</si>
  <si>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</si>
  <si>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</si>
  <si>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</si>
  <si>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</si>
  <si>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</si>
  <si>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</si>
  <si>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</si>
  <si>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</si>
  <si>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</si>
  <si>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</si>
  <si>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</si>
  <si>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</si>
  <si>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</si>
  <si>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</si>
  <si>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</si>
  <si>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</si>
  <si>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</si>
  <si>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</si>
  <si>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</si>
  <si>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</si>
  <si>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</si>
  <si>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</si>
  <si>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</si>
  <si>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</si>
  <si>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</si>
  <si>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</si>
  <si>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</si>
  <si>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</si>
  <si>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</si>
  <si>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</si>
  <si>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</si>
  <si>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</si>
  <si>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</si>
  <si>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</si>
  <si>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</si>
  <si>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</si>
  <si>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</si>
  <si>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</si>
  <si>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</si>
  <si>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</si>
  <si>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</si>
  <si>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</si>
  <si>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</si>
  <si>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</si>
  <si>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</si>
  <si>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</si>
  <si>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</si>
  <si>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</si>
  <si>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</si>
  <si>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</si>
  <si>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</si>
  <si>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</si>
  <si>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</si>
  <si>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</si>
  <si>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</si>
  <si>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</si>
  <si>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</si>
  <si>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</si>
  <si>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</si>
  <si>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</si>
  <si>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</si>
  <si>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</si>
  <si>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</si>
  <si>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</si>
  <si>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</si>
  <si>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</si>
  <si>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</si>
  <si>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</si>
  <si>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</si>
  <si>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</si>
  <si>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</si>
  <si>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</si>
  <si>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</si>
  <si>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</si>
  <si>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</si>
  <si>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</si>
  <si>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</si>
  <si>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</si>
  <si>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</si>
  <si>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</si>
  <si>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</si>
  <si>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</si>
  <si>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</si>
  <si>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</si>
  <si>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</si>
  <si>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</si>
  <si>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</si>
  <si>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</si>
  <si>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</si>
  <si>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</si>
  <si>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</si>
  <si>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</si>
  <si>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</si>
  <si>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</si>
  <si>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</si>
  <si>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</si>
  <si>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</si>
  <si>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</si>
  <si>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</si>
  <si>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</si>
  <si>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</si>
  <si>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</si>
  <si>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</si>
  <si>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</si>
  <si>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</si>
  <si>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</si>
  <si>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</si>
  <si>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</si>
  <si>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</si>
  <si>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</si>
  <si>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</si>
  <si>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</si>
  <si>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</si>
  <si>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</si>
  <si>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</si>
  <si>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</si>
  <si>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</si>
  <si>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</si>
  <si>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</si>
  <si>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</si>
  <si>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</si>
  <si>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</si>
  <si>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</si>
  <si>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</si>
  <si>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</si>
  <si>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</si>
  <si>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</si>
  <si>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</si>
  <si>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</si>
  <si>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</si>
  <si>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</si>
  <si>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</si>
  <si>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</si>
  <si>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</si>
  <si>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</si>
  <si>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</si>
  <si>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</si>
  <si>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</si>
  <si>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</si>
  <si>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</si>
  <si>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</si>
  <si>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</si>
  <si>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</si>
  <si>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</si>
  <si>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</si>
  <si>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</si>
  <si>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</si>
  <si>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</si>
  <si>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</si>
  <si>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</si>
  <si>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</si>
  <si>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</si>
  <si>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</si>
  <si>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</si>
  <si>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</si>
  <si>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</si>
  <si>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</si>
  <si>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</si>
  <si>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</si>
  <si>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</si>
  <si>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</si>
  <si>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</si>
  <si>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</si>
  <si>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</si>
  <si>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</si>
  <si>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</si>
  <si>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</si>
  <si>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</si>
  <si>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</si>
  <si>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</si>
  <si>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</si>
  <si>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</si>
  <si>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</si>
  <si>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</si>
  <si>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</si>
  <si>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</si>
  <si>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</si>
  <si>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</si>
  <si>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</si>
  <si>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</si>
  <si>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</si>
  <si>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</si>
  <si>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</si>
  <si>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</si>
  <si>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</si>
  <si>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</si>
  <si>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</si>
  <si>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</si>
  <si>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</si>
  <si>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</si>
  <si>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</si>
  <si>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</si>
  <si>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</si>
  <si>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</si>
  <si>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</si>
  <si>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</si>
  <si>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</si>
  <si>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</si>
  <si>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</si>
  <si>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</si>
  <si>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</si>
  <si>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</si>
  <si>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</si>
  <si>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</si>
  <si>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</si>
  <si>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</si>
  <si>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</si>
  <si>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</si>
  <si>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</si>
  <si>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</si>
  <si>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</si>
  <si>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</si>
  <si>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</si>
  <si>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</si>
  <si>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</si>
  <si>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</si>
  <si>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</si>
  <si>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</si>
  <si>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</si>
  <si>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</si>
  <si>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</si>
  <si>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</si>
  <si>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</si>
  <si>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</si>
  <si>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</si>
  <si>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</si>
  <si>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</si>
  <si>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</si>
  <si>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</si>
  <si>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</si>
  <si>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</si>
  <si>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</si>
  <si>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</si>
  <si>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</si>
  <si>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</si>
  <si>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</si>
  <si>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</si>
  <si>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</si>
  <si>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</si>
  <si>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</si>
  <si>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</si>
  <si>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</si>
  <si>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</si>
  <si>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</si>
  <si>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</si>
  <si>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</si>
  <si>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</si>
  <si>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</si>
  <si>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</si>
  <si>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</si>
  <si>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</si>
  <si>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</si>
  <si>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</si>
  <si>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</si>
  <si>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</si>
  <si>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</si>
  <si>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</si>
  <si>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</si>
  <si>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</si>
  <si>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</si>
  <si>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</si>
  <si>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</si>
  <si>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</si>
  <si>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</si>
  <si>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</si>
  <si>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</si>
  <si>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</si>
  <si>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</si>
  <si>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</si>
  <si>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</si>
  <si>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</si>
  <si>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</si>
  <si>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</si>
  <si>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</si>
  <si>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</si>
  <si>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</si>
  <si>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</si>
  <si>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</si>
  <si>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</si>
  <si>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</si>
  <si>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</si>
  <si>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</si>
  <si>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</si>
  <si>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</si>
  <si>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</si>
  <si>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</si>
  <si>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</si>
  <si>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</si>
  <si>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</si>
  <si>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</si>
  <si>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</si>
  <si>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</si>
  <si>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</si>
  <si>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</si>
  <si>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</si>
  <si>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</si>
  <si>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</si>
  <si>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</si>
  <si>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</si>
  <si>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</si>
  <si>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</si>
  <si>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</si>
  <si>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</si>
  <si>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</si>
  <si>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</si>
  <si>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</si>
  <si>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</si>
  <si>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</si>
  <si>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</si>
  <si>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</si>
  <si>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</si>
  <si>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</si>
  <si>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</si>
  <si>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</si>
  <si>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</si>
  <si>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</si>
  <si>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</si>
  <si>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</si>
  <si>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</si>
  <si>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</si>
  <si>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</si>
  <si>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</si>
  <si>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</si>
  <si>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</si>
  <si>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</si>
  <si>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</si>
  <si>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</si>
  <si>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</si>
  <si>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</si>
  <si>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</si>
  <si>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</si>
  <si>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</si>
  <si>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</si>
  <si>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</si>
  <si>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</si>
  <si>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</si>
  <si>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</si>
  <si>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</si>
  <si>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</si>
  <si>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</si>
  <si>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</si>
  <si>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</si>
  <si>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</si>
  <si>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</si>
  <si>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</si>
  <si>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</si>
  <si>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</si>
  <si>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</si>
  <si>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</si>
  <si>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</si>
  <si>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</si>
  <si>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</si>
  <si>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</si>
  <si>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</si>
  <si>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</si>
  <si>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</si>
  <si>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</si>
  <si>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</si>
  <si>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</si>
  <si>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</si>
  <si>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</si>
  <si>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</si>
  <si>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</si>
  <si>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</si>
  <si>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</si>
  <si>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</si>
  <si>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</si>
  <si>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</si>
  <si>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</si>
  <si>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</si>
  <si>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</si>
  <si>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</si>
  <si>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</si>
  <si>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</si>
  <si>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</si>
  <si>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</si>
  <si>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</si>
  <si>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</si>
  <si>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</si>
  <si>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</si>
  <si>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</si>
  <si>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</si>
  <si>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</si>
  <si>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</si>
  <si>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</si>
  <si>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</si>
  <si>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</si>
  <si>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</si>
  <si>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</si>
  <si>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</si>
  <si>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</si>
  <si>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</si>
  <si>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</si>
  <si>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</si>
  <si>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</si>
  <si>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</si>
  <si>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</si>
  <si>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</si>
  <si>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</si>
  <si>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</si>
  <si>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</si>
  <si>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</si>
  <si>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</si>
  <si>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</si>
  <si>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</si>
  <si>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</si>
  <si>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</si>
  <si>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</si>
  <si>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</si>
  <si>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</si>
  <si>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</si>
  <si>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</si>
  <si>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</si>
  <si>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</si>
  <si>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</si>
  <si>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</si>
  <si>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</si>
  <si>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</si>
  <si>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</si>
  <si>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</si>
  <si>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</si>
  <si>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</si>
  <si>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</si>
  <si>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</si>
  <si>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</si>
  <si>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</si>
  <si>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</si>
  <si>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</si>
  <si>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</si>
  <si>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</si>
  <si>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</si>
  <si>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</si>
  <si>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</si>
  <si>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</si>
  <si>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</si>
  <si>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</si>
  <si>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</si>
  <si>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</si>
  <si>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</si>
  <si>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</si>
  <si>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</si>
  <si>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</si>
  <si>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</si>
  <si>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</si>
  <si>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</si>
  <si>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</si>
  <si>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</si>
  <si>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</si>
  <si>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</si>
  <si>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</si>
  <si>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</si>
  <si>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</si>
  <si>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</si>
  <si>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</si>
  <si>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</si>
  <si>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</si>
  <si>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</si>
  <si>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</si>
  <si>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</si>
  <si>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</si>
  <si>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</si>
  <si>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</si>
  <si>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</si>
  <si>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</si>
  <si>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</si>
  <si>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</si>
  <si>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</si>
  <si>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</si>
  <si>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</si>
  <si>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</si>
  <si>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</si>
  <si>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</si>
  <si>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</si>
  <si>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</si>
  <si>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</si>
  <si>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</si>
  <si>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</si>
  <si>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</si>
  <si>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</si>
  <si>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</si>
  <si>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</si>
  <si>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</si>
  <si>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</si>
  <si>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</si>
  <si>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</si>
  <si>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</si>
  <si>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</si>
  <si>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</si>
  <si>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</si>
  <si>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</si>
  <si>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</si>
  <si>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</si>
  <si>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</si>
  <si>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</si>
  <si>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</si>
  <si>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</si>
  <si>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</si>
  <si>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</si>
  <si>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</si>
  <si>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</si>
  <si>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</si>
  <si>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</si>
  <si>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</si>
  <si>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</si>
  <si>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</si>
  <si>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</si>
  <si>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</si>
  <si>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</si>
  <si>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</si>
  <si>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</si>
  <si>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</si>
  <si>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</si>
  <si>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</si>
  <si>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</si>
  <si>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</si>
  <si>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</si>
  <si>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</si>
  <si>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</si>
  <si>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</si>
  <si>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</si>
  <si>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</si>
  <si>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</si>
  <si>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</si>
  <si>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</si>
  <si>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</si>
  <si>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</si>
  <si>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</si>
  <si>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</si>
  <si>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</si>
  <si>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</si>
  <si>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</si>
  <si>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</si>
  <si>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</si>
  <si>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</si>
  <si>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</si>
  <si>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</si>
  <si>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</si>
  <si>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</si>
  <si>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</si>
  <si>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</si>
  <si>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</si>
  <si>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</si>
  <si>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</si>
  <si>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</si>
  <si>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</si>
  <si>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</si>
  <si>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</si>
  <si>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</si>
  <si>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</si>
  <si>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</si>
  <si>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</si>
  <si>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</si>
  <si>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</si>
  <si>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</si>
  <si>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</si>
  <si>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</si>
  <si>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</si>
  <si>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</si>
  <si>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</si>
  <si>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</si>
  <si>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</si>
  <si>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</si>
  <si>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</si>
  <si>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</si>
  <si>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</si>
  <si>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</si>
  <si>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</si>
  <si>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</si>
  <si>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</si>
  <si>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</si>
  <si>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</si>
  <si>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</si>
  <si>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</si>
  <si>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</si>
  <si>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</si>
  <si>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</si>
  <si>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</si>
  <si>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</si>
  <si>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</si>
  <si>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</si>
  <si>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</si>
  <si>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</si>
  <si>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</si>
  <si>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</si>
  <si>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</si>
  <si>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</si>
  <si>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</si>
  <si>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</si>
  <si>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</si>
  <si>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</si>
  <si>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</si>
  <si>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</si>
  <si>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</si>
  <si>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</si>
  <si>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</si>
  <si>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</si>
  <si>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</si>
  <si>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</si>
  <si>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</si>
  <si>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</si>
  <si>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</si>
  <si>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</si>
  <si>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</si>
  <si>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</si>
  <si>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</si>
  <si>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</si>
  <si>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</si>
  <si>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</si>
  <si>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</si>
  <si>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</si>
  <si>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</si>
  <si>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</si>
  <si>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</si>
  <si>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</si>
  <si>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</si>
  <si>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</si>
  <si>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</si>
  <si>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</si>
  <si>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</si>
  <si>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</si>
  <si>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</si>
  <si>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</si>
  <si>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</si>
  <si>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</si>
  <si>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</si>
  <si>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</si>
  <si>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</si>
  <si>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</si>
  <si>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</si>
  <si>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</si>
  <si>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</si>
  <si>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</si>
  <si>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</si>
  <si>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</si>
  <si>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</si>
  <si>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</si>
  <si>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</si>
  <si>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</si>
  <si>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</si>
  <si>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</si>
  <si>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</si>
  <si>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</si>
  <si>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</si>
  <si>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</si>
  <si>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</si>
  <si>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</si>
  <si>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</si>
  <si>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</si>
  <si>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</si>
  <si>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</si>
  <si>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</si>
  <si>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</si>
  <si>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</si>
  <si>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</si>
  <si>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</si>
  <si>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</si>
  <si>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</si>
  <si>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</si>
  <si>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</si>
  <si>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</si>
  <si>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</si>
  <si>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</si>
  <si>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</si>
  <si>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</si>
  <si>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</si>
  <si>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</si>
  <si>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</si>
  <si>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</si>
  <si>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</si>
  <si>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</si>
  <si>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</si>
  <si>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</si>
  <si>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</si>
  <si>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</si>
  <si>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</si>
  <si>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</si>
  <si>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</si>
  <si>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</si>
  <si>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</si>
  <si>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</si>
  <si>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</si>
  <si>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</si>
  <si>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</si>
  <si>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</si>
  <si>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</si>
  <si>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</si>
  <si>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</si>
  <si>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</si>
  <si>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</si>
  <si>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</si>
  <si>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</si>
  <si>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</si>
  <si>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</si>
  <si>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</si>
  <si>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</si>
  <si>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</si>
  <si>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</si>
  <si>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</si>
  <si>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</si>
  <si>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</si>
  <si>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</si>
  <si>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</si>
  <si>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</si>
  <si>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</si>
  <si>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</si>
  <si>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</si>
  <si>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</si>
  <si>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</si>
  <si>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</si>
  <si>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</si>
  <si>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</si>
  <si>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</si>
  <si>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</si>
  <si>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</si>
  <si>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</si>
  <si>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</si>
  <si>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</si>
  <si>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</si>
  <si>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</si>
  <si>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</si>
  <si>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</si>
  <si>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</si>
  <si>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</si>
  <si>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</si>
  <si>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</si>
  <si>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</si>
  <si>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</si>
  <si>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</si>
  <si>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</si>
  <si>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</si>
  <si>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</si>
  <si>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</si>
  <si>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</si>
  <si>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</si>
  <si>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</si>
  <si>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</si>
  <si>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</si>
  <si>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</si>
  <si>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</si>
  <si>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</si>
  <si>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</si>
  <si>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</si>
  <si>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</si>
  <si>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</si>
  <si>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</si>
  <si>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</si>
  <si>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</si>
  <si>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</si>
  <si>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</si>
  <si>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</si>
  <si>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</si>
  <si>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</si>
  <si>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</si>
  <si>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</si>
  <si>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</si>
  <si>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</si>
  <si>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</si>
  <si>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</si>
  <si>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</si>
  <si>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</si>
  <si>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</si>
  <si>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</si>
  <si>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</si>
  <si>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</si>
  <si>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</si>
  <si>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</si>
  <si>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</si>
  <si>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</si>
  <si>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</si>
  <si>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</si>
  <si>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</si>
  <si>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</si>
  <si>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</si>
  <si>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</si>
  <si>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</si>
  <si>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</si>
  <si>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</si>
  <si>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</si>
  <si>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</si>
  <si>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</si>
  <si>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</si>
  <si>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</si>
  <si>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</si>
  <si>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</si>
  <si>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</si>
  <si>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</si>
  <si>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</si>
  <si>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</si>
  <si>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</si>
  <si>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</si>
  <si>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</si>
  <si>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</si>
  <si>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</si>
  <si>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</si>
  <si>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</si>
  <si>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</si>
  <si>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</si>
  <si>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</si>
  <si>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</si>
  <si>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</si>
  <si>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</si>
  <si>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</si>
  <si>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</si>
  <si>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</si>
  <si>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</si>
  <si>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</si>
  <si>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</si>
  <si>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</si>
  <si>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</si>
  <si>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</si>
  <si>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</si>
  <si>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</si>
  <si>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</si>
  <si>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</si>
  <si>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</si>
  <si>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</si>
  <si>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</si>
  <si>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</si>
  <si>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</si>
  <si>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</si>
  <si>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</si>
  <si>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</si>
  <si>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</si>
  <si>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</si>
  <si>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</si>
  <si>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</si>
  <si>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</si>
  <si>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</si>
  <si>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</si>
  <si>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</si>
  <si>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</si>
  <si>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</si>
  <si>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</si>
  <si>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</si>
  <si>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</si>
  <si>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</si>
  <si>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</si>
  <si>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</si>
  <si>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</si>
  <si>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</si>
  <si>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</si>
  <si>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</si>
  <si>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</si>
  <si>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</si>
  <si>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</si>
  <si>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</si>
  <si>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</si>
  <si>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</si>
  <si>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</si>
  <si>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</si>
  <si>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</si>
  <si>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</si>
  <si>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</si>
  <si>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</si>
  <si>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</si>
  <si>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</si>
  <si>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</si>
  <si>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</si>
  <si>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</si>
  <si>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</si>
  <si>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</si>
  <si>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</si>
  <si>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</si>
  <si>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</si>
  <si>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</si>
  <si>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</si>
  <si>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</si>
  <si>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</si>
  <si>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</si>
  <si>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</si>
  <si>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</si>
  <si>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</si>
  <si>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</si>
  <si>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</si>
  <si>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</si>
  <si>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</si>
  <si>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</si>
  <si>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</si>
  <si>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</si>
  <si>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</si>
  <si>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</si>
  <si>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</si>
  <si>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</si>
  <si>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</si>
  <si>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</si>
  <si>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</si>
  <si>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</si>
  <si>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</si>
  <si>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</si>
  <si>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</si>
  <si>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</si>
  <si>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</si>
  <si>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</si>
  <si>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</si>
  <si>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</si>
  <si>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</si>
  <si>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</si>
  <si>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</si>
  <si>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</si>
  <si>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</si>
  <si>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</si>
  <si>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</si>
  <si>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</si>
  <si>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</si>
  <si>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</si>
  <si>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</si>
  <si>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</si>
  <si>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</si>
  <si>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</si>
  <si>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</si>
  <si>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</si>
  <si>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</si>
  <si>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</si>
  <si>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</si>
  <si>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</si>
  <si>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</si>
  <si>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</si>
  <si>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</si>
  <si>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</si>
  <si>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</si>
  <si>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</si>
  <si>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</si>
  <si>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</si>
  <si>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</si>
  <si>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</si>
  <si>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</si>
  <si>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</si>
  <si>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</si>
  <si>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</si>
  <si>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</si>
  <si>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</si>
  <si>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</si>
  <si>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</si>
  <si>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</si>
  <si>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</si>
  <si>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</si>
  <si>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</si>
  <si>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</si>
  <si>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</si>
  <si>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</si>
  <si>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</si>
  <si>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</si>
  <si>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</si>
  <si>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</si>
  <si>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</si>
  <si>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</si>
  <si>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</si>
  <si>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</si>
  <si>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</si>
  <si>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</si>
  <si>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</si>
  <si>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</si>
  <si>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</si>
  <si>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</si>
  <si>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</si>
  <si>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</si>
  <si>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</si>
  <si>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</si>
  <si>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</si>
  <si>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</si>
  <si>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</si>
  <si>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</si>
  <si>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</si>
  <si>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</si>
  <si>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</si>
  <si>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</si>
  <si>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</si>
  <si>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</si>
  <si>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</si>
  <si>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</si>
  <si>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</si>
  <si>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</si>
  <si>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</si>
  <si>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</si>
  <si>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</si>
  <si>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</si>
  <si>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</si>
  <si>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</si>
  <si>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</si>
  <si>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</si>
  <si>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</si>
  <si>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</si>
  <si>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</si>
  <si>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</si>
  <si>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</si>
  <si>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</si>
  <si>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</si>
  <si>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</si>
  <si>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</si>
  <si>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</si>
  <si>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</si>
  <si>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</si>
  <si>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</si>
  <si>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</si>
  <si>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</si>
  <si>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</si>
  <si>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</si>
  <si>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</si>
  <si>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</si>
  <si>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</si>
  <si>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</si>
  <si>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</si>
  <si>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</si>
  <si>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</si>
  <si>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</si>
  <si>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</si>
  <si>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</si>
  <si>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</si>
  <si>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</si>
  <si>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</si>
  <si>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</si>
  <si>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</si>
  <si>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</si>
  <si>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</si>
  <si>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</si>
  <si>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</si>
  <si>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</si>
  <si>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</si>
  <si>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</si>
  <si>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</si>
  <si>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</si>
  <si>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</si>
  <si>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</si>
  <si>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</si>
  <si>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</si>
  <si>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</si>
  <si>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</si>
  <si>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</si>
  <si>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</si>
  <si>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</si>
  <si>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</si>
  <si>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</si>
  <si>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</si>
  <si>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</si>
  <si>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</si>
  <si>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</si>
  <si>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</si>
  <si>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</si>
  <si>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</si>
  <si>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</si>
  <si>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</si>
  <si>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</si>
  <si>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</si>
  <si>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</si>
  <si>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</si>
  <si>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</si>
  <si>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</si>
  <si>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</si>
  <si>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</si>
  <si>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</si>
  <si>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</si>
  <si>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</si>
  <si>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</si>
  <si>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</si>
  <si>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</si>
  <si>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</si>
  <si>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</si>
  <si>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</si>
  <si>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</si>
  <si>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</si>
  <si>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</si>
  <si>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</si>
  <si>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</si>
  <si>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</si>
  <si>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</si>
  <si>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</si>
  <si>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</si>
  <si>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</si>
  <si>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</si>
  <si>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</si>
  <si>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</si>
  <si>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</si>
  <si>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</si>
  <si>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</si>
  <si>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</si>
  <si>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</si>
  <si>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</si>
  <si>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</si>
  <si>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</si>
  <si>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</si>
  <si>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</si>
  <si>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</si>
  <si>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</si>
  <si>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</si>
  <si>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</si>
  <si>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</si>
  <si>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</si>
  <si>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</si>
  <si>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</si>
  <si>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</si>
  <si>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</si>
  <si>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</si>
  <si>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</si>
  <si>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</si>
  <si>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</si>
  <si>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</si>
  <si>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</si>
  <si>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</si>
  <si>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</si>
  <si>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</si>
  <si>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</si>
  <si>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</si>
  <si>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</si>
  <si>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</si>
  <si>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</si>
  <si>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</si>
  <si>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</si>
  <si>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</si>
  <si>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</si>
  <si>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</si>
  <si>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</si>
  <si>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</si>
  <si>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</si>
  <si>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</si>
  <si>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</si>
  <si>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</si>
  <si>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</si>
  <si>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</si>
  <si>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</si>
  <si>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</si>
  <si>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</si>
  <si>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</si>
  <si>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</si>
  <si>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</si>
  <si>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</si>
  <si>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</si>
  <si>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</si>
  <si>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</si>
  <si>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</si>
  <si>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</si>
  <si>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</si>
  <si>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</si>
  <si>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</si>
  <si>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</si>
  <si>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</si>
  <si>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</si>
  <si>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</si>
  <si>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</si>
  <si>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</si>
  <si>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</si>
  <si>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</si>
  <si>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</si>
  <si>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</si>
  <si>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</si>
  <si>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</si>
  <si>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</si>
  <si>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</si>
  <si>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</si>
  <si>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</si>
  <si>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</si>
  <si>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</si>
  <si>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</si>
  <si>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</si>
  <si>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</si>
  <si>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</si>
  <si>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</si>
  <si>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</si>
  <si>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</si>
  <si>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</si>
  <si>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</si>
  <si>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</si>
  <si>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</si>
  <si>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</si>
  <si>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</si>
  <si>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</si>
  <si>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</si>
  <si>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</si>
  <si>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</si>
  <si>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</si>
  <si>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</si>
  <si>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</si>
  <si>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</si>
  <si>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</si>
  <si>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</si>
  <si>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</si>
  <si>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</si>
  <si>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</si>
  <si>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</si>
  <si>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</si>
  <si>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</si>
  <si>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</si>
  <si>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</si>
  <si>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</si>
  <si>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</si>
  <si>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</si>
  <si>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</si>
  <si>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</si>
  <si>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</si>
  <si>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</si>
  <si>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</si>
  <si>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</si>
  <si>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</si>
  <si>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</si>
  <si>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</si>
  <si>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</si>
  <si>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</si>
  <si>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</si>
  <si>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</si>
  <si>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</si>
  <si>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</si>
  <si>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</si>
  <si>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</si>
  <si>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</si>
  <si>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</si>
  <si>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</si>
  <si>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</si>
  <si>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</si>
  <si>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</si>
  <si>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</si>
  <si>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</si>
  <si>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</si>
  <si>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</si>
  <si>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</si>
  <si>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</si>
  <si>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</si>
  <si>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</si>
  <si>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</si>
  <si>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</si>
  <si>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</si>
  <si>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</si>
  <si>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</si>
  <si>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</si>
  <si>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</si>
  <si>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</si>
  <si>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</si>
  <si>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</si>
  <si>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</si>
  <si>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</si>
  <si>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</si>
  <si>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</si>
  <si>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</si>
  <si>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</si>
  <si>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</si>
  <si>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</si>
  <si>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</si>
  <si>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</si>
  <si>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</si>
  <si>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</si>
  <si>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</si>
  <si>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</si>
  <si>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</si>
  <si>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</si>
  <si>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</si>
  <si>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</si>
  <si>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</si>
  <si>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</si>
  <si>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</si>
  <si>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</si>
  <si>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</si>
  <si>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</si>
  <si>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</si>
  <si>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</si>
  <si>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</si>
  <si>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</si>
  <si>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</si>
  <si>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</si>
  <si>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</si>
  <si>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</si>
  <si>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</si>
  <si>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</si>
  <si>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</si>
  <si>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</si>
  <si>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</si>
  <si>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</si>
  <si>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</si>
  <si>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</si>
  <si>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</si>
  <si>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</si>
  <si>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</si>
  <si>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</si>
  <si>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</si>
  <si>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</si>
  <si>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</si>
  <si>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</si>
  <si>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</si>
  <si>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</si>
  <si>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</si>
  <si>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</si>
  <si>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</si>
  <si>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</si>
  <si>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</si>
  <si>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</si>
  <si>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</si>
  <si>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</si>
  <si>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</si>
  <si>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</si>
  <si>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</si>
  <si>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</si>
  <si>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</si>
  <si>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</si>
  <si>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</si>
  <si>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</si>
  <si>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</si>
  <si>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</si>
  <si>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</si>
  <si>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</si>
  <si>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</si>
  <si>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</si>
  <si>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</si>
  <si>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</si>
  <si>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</si>
  <si>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</si>
  <si>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</si>
  <si>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</si>
  <si>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</si>
  <si>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</si>
  <si>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</si>
  <si>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</si>
  <si>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</si>
  <si>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</si>
  <si>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</si>
  <si>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</si>
  <si>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</si>
  <si>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</si>
  <si>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</si>
  <si>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</si>
  <si>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</si>
  <si>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</si>
  <si>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</si>
  <si>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</si>
  <si>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</si>
  <si>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</si>
  <si>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</si>
  <si>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</si>
  <si>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</si>
  <si>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</si>
  <si>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</si>
  <si>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</si>
  <si>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</si>
  <si>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</si>
  <si>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</si>
  <si>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</si>
  <si>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</si>
  <si>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</si>
  <si>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</si>
  <si>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</si>
  <si>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</si>
  <si>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</si>
  <si>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</si>
  <si>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</si>
  <si>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</si>
  <si>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</si>
  <si>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</si>
  <si>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</si>
  <si>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</si>
  <si>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</si>
  <si>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</si>
  <si>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</si>
  <si>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</si>
  <si>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</si>
  <si>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</si>
  <si>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</si>
  <si>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</si>
  <si>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</si>
  <si>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</si>
  <si>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</si>
  <si>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</si>
  <si>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</si>
  <si>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</si>
  <si>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</si>
  <si>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</si>
  <si>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</si>
  <si>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</si>
  <si>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</si>
  <si>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</si>
  <si>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</si>
  <si>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</si>
  <si>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</si>
  <si>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</si>
  <si>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</si>
  <si>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</si>
  <si>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</si>
  <si>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</si>
  <si>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</si>
  <si>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</si>
  <si>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</si>
  <si>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</si>
  <si>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</si>
  <si>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</si>
  <si>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</si>
  <si>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</si>
  <si>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</si>
  <si>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</si>
  <si>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</si>
  <si>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</si>
  <si>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</si>
  <si>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</si>
  <si>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</si>
  <si>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</si>
  <si>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</si>
  <si>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</si>
  <si>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</si>
  <si>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</si>
  <si>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</si>
  <si>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</si>
  <si>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</si>
  <si>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</si>
  <si>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</si>
  <si>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</si>
  <si>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</si>
  <si>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</si>
  <si>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</si>
  <si>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</si>
  <si>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</si>
  <si>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</si>
  <si>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</si>
  <si>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</si>
  <si>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</si>
  <si>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</si>
  <si>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</si>
  <si>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</si>
  <si>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</si>
  <si>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</si>
  <si>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</si>
  <si>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</si>
  <si>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</si>
  <si>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</si>
  <si>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</si>
  <si>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</si>
  <si>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</si>
  <si>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</si>
  <si>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</si>
  <si>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</si>
  <si>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</si>
  <si>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</si>
  <si>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</si>
  <si>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</si>
  <si>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</si>
  <si>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</si>
  <si>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</si>
  <si>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</si>
  <si>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</si>
  <si>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</si>
  <si>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</si>
  <si>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</si>
  <si>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</si>
  <si>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</si>
  <si>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</si>
  <si>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</si>
  <si>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</si>
  <si>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</si>
  <si>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</si>
  <si>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</si>
  <si>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</si>
  <si>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</si>
  <si>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</si>
  <si>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</si>
  <si>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</si>
  <si>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</si>
  <si>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</si>
  <si>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</si>
  <si>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</si>
  <si>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</si>
  <si>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</si>
  <si>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</si>
  <si>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</si>
  <si>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</si>
  <si>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</si>
  <si>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</si>
  <si>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</si>
  <si>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</si>
  <si>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</si>
  <si>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</si>
  <si>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</si>
  <si>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</si>
  <si>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</si>
  <si>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</si>
  <si>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</si>
  <si>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</si>
  <si>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</si>
  <si>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</si>
  <si>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</si>
  <si>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</si>
  <si>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</si>
  <si>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</si>
  <si>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</si>
  <si>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</si>
  <si>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</si>
  <si>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</si>
  <si>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</si>
  <si>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</si>
  <si>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</si>
  <si>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</si>
  <si>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</si>
  <si>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</si>
  <si>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</si>
  <si>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</si>
  <si>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</si>
  <si>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</si>
  <si>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</si>
  <si>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</si>
  <si>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</si>
  <si>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</si>
  <si>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</si>
  <si>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</si>
  <si>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</si>
  <si>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</si>
  <si>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</si>
  <si>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</si>
  <si>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</si>
  <si>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</si>
  <si>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</si>
  <si>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</si>
  <si>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</si>
  <si>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</si>
  <si>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</si>
  <si>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</si>
  <si>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</si>
  <si>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</si>
  <si>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</si>
  <si>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</si>
  <si>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</si>
  <si>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</si>
  <si>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</si>
  <si>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</si>
  <si>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</si>
  <si>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</si>
  <si>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</si>
  <si>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</si>
  <si>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</si>
  <si>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</si>
  <si>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</si>
  <si>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</si>
  <si>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</si>
  <si>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</si>
  <si>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</si>
  <si>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</si>
  <si>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</si>
  <si>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</si>
  <si>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</si>
  <si>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</si>
  <si>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</si>
  <si>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</si>
  <si>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</si>
  <si>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</si>
  <si>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</si>
  <si>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</si>
  <si>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</si>
  <si>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</si>
  <si>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</si>
  <si>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</si>
  <si>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</si>
  <si>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</si>
  <si>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</si>
  <si>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</si>
  <si>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</si>
  <si>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</si>
  <si>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</si>
  <si>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</si>
  <si>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</si>
  <si>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</si>
  <si>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</si>
  <si>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</si>
  <si>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</si>
  <si>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</si>
  <si>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</si>
  <si>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</si>
  <si>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</si>
  <si>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</si>
  <si>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</si>
  <si>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</si>
  <si>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</si>
  <si>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</si>
  <si>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</si>
  <si>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</si>
  <si>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</si>
  <si>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</si>
  <si>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</si>
  <si>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</si>
  <si>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</si>
  <si>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</si>
  <si>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</si>
  <si>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</si>
  <si>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</si>
  <si>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</si>
  <si>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</si>
  <si>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</si>
  <si>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</si>
  <si>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</si>
  <si>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</si>
  <si>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</si>
  <si>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</si>
  <si>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</si>
  <si>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</si>
  <si>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</si>
  <si>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</si>
  <si>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</si>
  <si>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</si>
  <si>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</si>
  <si>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</si>
  <si>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</si>
  <si>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</si>
  <si>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</si>
  <si>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</si>
  <si>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</si>
  <si>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</si>
  <si>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</si>
  <si>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</si>
  <si>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</si>
  <si>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</si>
  <si>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</si>
  <si>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</si>
  <si>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</si>
  <si>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</si>
  <si>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</si>
  <si>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</si>
  <si>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</si>
  <si>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</si>
  <si>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</si>
  <si>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</si>
  <si>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</si>
  <si>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</si>
  <si>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</si>
  <si>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</si>
  <si>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</si>
  <si>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</si>
  <si>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</si>
  <si>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</si>
  <si>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</si>
  <si>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</si>
  <si>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</si>
  <si>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</si>
  <si>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</si>
  <si>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</si>
  <si>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</si>
  <si>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</si>
  <si>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</si>
  <si>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</si>
  <si>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</si>
  <si>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</si>
  <si>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</si>
  <si>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</si>
  <si>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</si>
  <si>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</si>
  <si>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</si>
  <si>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</si>
  <si>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</si>
  <si>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</si>
  <si>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</si>
  <si>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</si>
  <si>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</si>
  <si>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</si>
  <si>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</si>
  <si>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</si>
  <si>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</si>
  <si>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</si>
  <si>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</si>
  <si>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</si>
  <si>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</si>
  <si>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</si>
  <si>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</si>
  <si>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</si>
  <si>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</si>
  <si>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</si>
  <si>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</si>
  <si>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</si>
  <si>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</si>
  <si>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</si>
  <si>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</si>
  <si>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</si>
  <si>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</si>
  <si>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</si>
  <si>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</si>
  <si>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</si>
  <si>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</si>
  <si>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</si>
  <si>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</si>
  <si>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</si>
  <si>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</si>
  <si>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</si>
  <si>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</si>
  <si>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</si>
  <si>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</si>
  <si>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</si>
  <si>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</si>
  <si>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</si>
  <si>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</si>
  <si>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</si>
  <si>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</si>
  <si>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</si>
  <si>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</si>
  <si>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</si>
  <si>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</si>
  <si>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</si>
  <si>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</si>
  <si>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</si>
  <si>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</si>
  <si>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</si>
  <si>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</si>
  <si>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</si>
  <si>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</si>
  <si>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</si>
  <si>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</si>
  <si>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</si>
  <si>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</si>
  <si>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</si>
  <si>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</si>
  <si>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</si>
  <si>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</si>
  <si>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</si>
  <si>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</si>
  <si>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</si>
  <si>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</si>
  <si>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</si>
  <si>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</si>
  <si>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</si>
  <si>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</si>
  <si>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</si>
  <si>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</si>
  <si>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</si>
  <si>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</si>
  <si>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</si>
  <si>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</si>
  <si>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</si>
  <si>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</si>
  <si>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</si>
  <si>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</si>
  <si>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</si>
  <si>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</si>
  <si>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</si>
  <si>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</si>
  <si>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</si>
  <si>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</si>
  <si>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</si>
  <si>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</si>
  <si>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</si>
  <si>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</si>
  <si>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</si>
  <si>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</si>
  <si>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</si>
  <si>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</si>
  <si>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</si>
  <si>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</si>
  <si>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</si>
  <si>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</si>
  <si>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</si>
  <si>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</si>
  <si>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</si>
  <si>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</si>
  <si>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</si>
  <si>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</si>
  <si>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</si>
  <si>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</si>
  <si>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</si>
  <si>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</si>
  <si>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</si>
  <si>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</si>
  <si>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</si>
  <si>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</si>
  <si>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</si>
  <si>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</si>
  <si>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</si>
  <si>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</si>
  <si>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</si>
  <si>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</si>
  <si>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</si>
  <si>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</si>
  <si>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</si>
  <si>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</si>
  <si>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</si>
  <si>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</si>
  <si>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</si>
  <si>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</si>
  <si>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</si>
  <si>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</si>
  <si>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</si>
  <si>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</si>
  <si>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</si>
  <si>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</si>
  <si>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</si>
  <si>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</si>
  <si>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</si>
  <si>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</si>
  <si>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</si>
  <si>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</si>
  <si>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</si>
  <si>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</si>
  <si>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</si>
  <si>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</si>
  <si>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</si>
  <si>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</si>
  <si>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</si>
  <si>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</si>
  <si>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</si>
  <si>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</si>
  <si>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</si>
  <si>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</si>
  <si>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</si>
  <si>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</si>
  <si>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</si>
  <si>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</si>
  <si>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</si>
  <si>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</si>
  <si>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</si>
  <si>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</si>
  <si>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</si>
  <si>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</si>
  <si>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</si>
  <si>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</si>
  <si>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</si>
  <si>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</si>
  <si>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</si>
  <si>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</si>
  <si>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</si>
  <si>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</si>
  <si>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</si>
  <si>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</si>
  <si>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</si>
  <si>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</si>
  <si>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</si>
  <si>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</si>
  <si>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</si>
  <si>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</si>
  <si>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</si>
  <si>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</si>
  <si>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</si>
  <si>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</si>
  <si>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</si>
  <si>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</si>
  <si>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</si>
  <si>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</si>
  <si>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</si>
  <si>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</si>
  <si>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</si>
  <si>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</si>
  <si>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</si>
  <si>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</si>
  <si>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</si>
  <si>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</si>
  <si>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</si>
  <si>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</si>
  <si>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</si>
  <si>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</si>
  <si>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</si>
  <si>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</si>
  <si>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</si>
  <si>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</si>
  <si>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</si>
  <si>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</si>
  <si>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</si>
  <si>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</si>
  <si>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</si>
  <si>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</si>
  <si>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</si>
  <si>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</si>
  <si>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</si>
  <si>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</si>
  <si>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</si>
  <si>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</si>
  <si>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</si>
  <si>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</si>
  <si>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</si>
  <si>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</si>
  <si>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</si>
  <si>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</si>
  <si>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</si>
  <si>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</si>
  <si>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</si>
  <si>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</si>
  <si>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</si>
  <si>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</si>
  <si>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</si>
  <si>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</si>
  <si>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</si>
  <si>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</si>
  <si>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</si>
  <si>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</si>
  <si>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</si>
  <si>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</si>
  <si>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</si>
  <si>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</si>
  <si>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</si>
  <si>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</si>
  <si>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</si>
  <si>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</si>
  <si>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</si>
  <si>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</si>
  <si>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</si>
  <si>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</si>
  <si>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</si>
  <si>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</si>
  <si>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</si>
  <si>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</si>
  <si>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</si>
  <si>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</si>
  <si>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</si>
  <si>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</si>
  <si>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</si>
  <si>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</si>
  <si>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</si>
  <si>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</si>
  <si>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</si>
  <si>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</si>
  <si>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</si>
  <si>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</si>
  <si>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</si>
  <si>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</si>
  <si>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</si>
  <si>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</si>
  <si>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</si>
  <si>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</si>
  <si>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</si>
  <si>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</si>
  <si>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</si>
  <si>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</si>
  <si>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</si>
  <si>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</si>
  <si>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</si>
  <si>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</si>
  <si>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</si>
  <si>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</si>
  <si>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</si>
  <si>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</si>
  <si>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</si>
  <si>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</si>
  <si>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</si>
  <si>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</si>
  <si>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</si>
  <si>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</si>
  <si>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</si>
  <si>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</si>
  <si>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</si>
  <si>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</si>
  <si>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</si>
  <si>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</si>
  <si>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</si>
  <si>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</si>
  <si>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</si>
  <si>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</si>
  <si>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</si>
  <si>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</si>
  <si>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</si>
  <si>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</si>
  <si>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</si>
  <si>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</si>
  <si>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</si>
  <si>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</si>
  <si>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</si>
  <si>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</si>
  <si>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</si>
  <si>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</si>
  <si>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</si>
  <si>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</si>
  <si>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</si>
  <si>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</si>
  <si>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</si>
  <si>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</si>
  <si>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</si>
  <si>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</si>
  <si>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</si>
  <si>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</si>
  <si>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</si>
  <si>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</si>
  <si>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</si>
  <si>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</si>
  <si>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</si>
  <si>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</si>
  <si>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</si>
  <si>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</si>
  <si>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</si>
  <si>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</si>
  <si>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</si>
  <si>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</si>
  <si>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</si>
  <si>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</si>
  <si>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</si>
  <si>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</si>
  <si>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</si>
  <si>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</si>
  <si>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</si>
  <si>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</si>
  <si>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</si>
  <si>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</si>
  <si>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</si>
  <si>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</si>
  <si>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</si>
  <si>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</si>
  <si>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</si>
  <si>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</si>
  <si>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</si>
  <si>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</si>
  <si>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</si>
  <si>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</si>
  <si>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</si>
  <si>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</si>
  <si>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</si>
  <si>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</si>
  <si>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</si>
  <si>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</si>
  <si>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</si>
  <si>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</si>
  <si>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</si>
  <si>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</si>
  <si>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</si>
  <si>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</si>
  <si>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</si>
  <si>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</si>
  <si>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</si>
  <si>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</si>
  <si>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</si>
  <si>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</si>
  <si>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</si>
  <si>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</si>
  <si>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</si>
  <si>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</si>
  <si>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</si>
  <si>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</si>
  <si>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</si>
  <si>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</si>
  <si>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</si>
  <si>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</si>
  <si>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</si>
  <si>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</si>
  <si>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</si>
  <si>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</si>
  <si>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</si>
  <si>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</si>
  <si>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</si>
  <si>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</si>
  <si>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</si>
  <si>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</si>
  <si>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</si>
  <si>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</si>
  <si>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</si>
  <si>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</si>
  <si>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</si>
  <si>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</si>
  <si>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</si>
  <si>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</si>
  <si>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</si>
  <si>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</si>
  <si>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</si>
  <si>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</si>
  <si>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</si>
  <si>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</si>
  <si>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</si>
  <si>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</si>
  <si>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</si>
  <si>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</si>
  <si>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</si>
  <si>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</si>
  <si>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</si>
  <si>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</si>
  <si>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</si>
  <si>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</si>
  <si>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</si>
  <si>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</si>
  <si>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</si>
  <si>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</si>
  <si>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</si>
  <si>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</si>
  <si>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</si>
  <si>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</si>
  <si>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</si>
  <si>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</si>
  <si>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</si>
  <si>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</si>
  <si>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</si>
  <si>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</si>
  <si>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</si>
  <si>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</si>
  <si>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</si>
  <si>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</si>
  <si>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</si>
  <si>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</si>
  <si>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</si>
  <si>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</si>
  <si>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</si>
  <si>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</si>
  <si>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</si>
  <si>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</si>
  <si>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</si>
  <si>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</si>
  <si>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</si>
  <si>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</si>
  <si>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</si>
  <si>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</si>
  <si>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</si>
  <si>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</si>
  <si>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</si>
  <si>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</si>
  <si>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</si>
  <si>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</si>
  <si>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</si>
  <si>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</si>
  <si>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</si>
  <si>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</si>
  <si>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</si>
  <si>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</si>
  <si>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</si>
  <si>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</si>
  <si>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</si>
  <si>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</si>
  <si>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</si>
  <si>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</si>
  <si>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</si>
  <si>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</si>
  <si>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</si>
  <si>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</si>
  <si>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</si>
  <si>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</si>
  <si>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</si>
  <si>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</si>
  <si>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</si>
  <si>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</si>
  <si>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</si>
  <si>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</si>
  <si>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</si>
  <si>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</si>
  <si>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</si>
  <si>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</si>
  <si>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</si>
  <si>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</si>
  <si>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</si>
  <si>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</si>
  <si>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</si>
  <si>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</si>
  <si>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</si>
  <si>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</si>
  <si>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</si>
  <si>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</si>
  <si>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</si>
  <si>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</si>
  <si>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</si>
  <si>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</si>
  <si>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</si>
  <si>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</si>
  <si>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</si>
  <si>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</si>
  <si>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</si>
  <si>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</si>
  <si>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</si>
  <si>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</si>
  <si>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</si>
  <si>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</si>
  <si>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</si>
  <si>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</si>
  <si>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</si>
  <si>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</si>
  <si>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</si>
  <si>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</si>
  <si>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</si>
  <si>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</si>
  <si>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</si>
  <si>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</si>
  <si>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</si>
  <si>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</si>
  <si>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</si>
  <si>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</si>
  <si>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</si>
  <si>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</si>
  <si>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</si>
  <si>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</si>
  <si>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</si>
  <si>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</si>
  <si>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</si>
  <si>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</si>
  <si>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</si>
  <si>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</si>
  <si>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</si>
  <si>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</si>
  <si>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</si>
  <si>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</si>
  <si>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</si>
  <si>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</si>
  <si>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</si>
  <si>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</si>
  <si>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</si>
  <si>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</si>
  <si>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</si>
  <si>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</si>
  <si>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</si>
  <si>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</si>
  <si>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</si>
  <si>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</si>
  <si>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</si>
  <si>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</si>
  <si>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</si>
  <si>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</si>
  <si>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</si>
  <si>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</si>
  <si>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</si>
  <si>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</si>
  <si>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</si>
  <si>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</si>
  <si>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</si>
  <si>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</si>
  <si>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</si>
  <si>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</si>
  <si>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</si>
  <si>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</si>
  <si>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</si>
  <si>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</si>
  <si>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</si>
  <si>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</si>
  <si>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</si>
  <si>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</si>
  <si>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</si>
  <si>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</si>
  <si>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</si>
  <si>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</si>
  <si>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</si>
  <si>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</si>
  <si>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</si>
  <si>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</si>
  <si>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</si>
  <si>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</si>
  <si>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</si>
  <si>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</si>
  <si>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</si>
  <si>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</si>
  <si>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</si>
  <si>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</si>
  <si>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</si>
  <si>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</si>
  <si>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</si>
  <si>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</si>
  <si>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</si>
  <si>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</si>
  <si>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</si>
  <si>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</si>
  <si>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</si>
  <si>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</si>
  <si>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</si>
  <si>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</si>
  <si>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</si>
  <si>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</si>
  <si>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</si>
  <si>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</si>
  <si>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</si>
  <si>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</si>
  <si>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</si>
  <si>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</si>
  <si>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</si>
  <si>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</si>
  <si>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</si>
  <si>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</si>
  <si>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</si>
  <si>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</si>
  <si>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</si>
  <si>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</si>
  <si>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</si>
  <si>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</si>
  <si>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</si>
  <si>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</si>
  <si>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</si>
  <si>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</si>
  <si>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</si>
  <si>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</si>
  <si>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</si>
  <si>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</si>
  <si>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</si>
  <si>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</si>
  <si>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</si>
  <si>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</si>
  <si>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</si>
  <si>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</si>
  <si>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</si>
  <si>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</si>
  <si>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</si>
  <si>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</si>
  <si>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</si>
  <si>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</si>
  <si>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</si>
  <si>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</si>
  <si>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</si>
  <si>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</si>
  <si>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</si>
  <si>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</si>
  <si>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</si>
  <si>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</si>
  <si>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</si>
  <si>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</si>
  <si>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</si>
  <si>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</si>
  <si>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</si>
  <si>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</si>
  <si>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</si>
  <si>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</si>
  <si>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</si>
  <si>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</si>
  <si>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</si>
  <si>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</si>
  <si>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</si>
  <si>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</si>
  <si>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</si>
  <si>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</si>
  <si>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</si>
  <si>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</si>
  <si>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</si>
  <si>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</si>
  <si>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</si>
  <si>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</si>
  <si>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</si>
  <si>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</si>
  <si>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</si>
  <si>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</si>
  <si>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</si>
  <si>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</si>
  <si>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</si>
  <si>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</si>
  <si>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</si>
  <si>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</si>
  <si>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</si>
  <si>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</si>
  <si>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</si>
  <si>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</si>
  <si>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</si>
  <si>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</si>
  <si>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</si>
  <si>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</si>
  <si>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</si>
  <si>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</si>
  <si>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</si>
  <si>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</si>
  <si>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</si>
  <si>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</si>
  <si>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</si>
  <si>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</si>
  <si>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</si>
  <si>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</si>
  <si>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</si>
  <si>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</si>
  <si>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</si>
  <si>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</si>
  <si>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</si>
  <si>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</si>
  <si>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</si>
  <si>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</si>
  <si>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</si>
  <si>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</si>
  <si>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</si>
  <si>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</si>
  <si>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</si>
  <si>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</si>
  <si>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</si>
  <si>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</si>
  <si>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</si>
  <si>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</si>
  <si>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</si>
  <si>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</si>
  <si>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</si>
  <si>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</si>
  <si>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</si>
  <si>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</si>
  <si>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</si>
  <si>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</si>
  <si>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</si>
  <si>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</si>
  <si>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</si>
  <si>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</si>
  <si>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</si>
  <si>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</si>
  <si>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</si>
  <si>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</si>
  <si>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</si>
  <si>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</si>
  <si>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</si>
  <si>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</si>
  <si>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</si>
  <si>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</si>
  <si>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</si>
  <si>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</si>
  <si>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</si>
  <si>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</si>
  <si>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</si>
  <si>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</si>
  <si>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</si>
  <si>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</si>
  <si>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</si>
  <si>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</si>
  <si>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</si>
  <si>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</si>
  <si>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</si>
  <si>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</si>
  <si>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</si>
  <si>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</si>
  <si>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</si>
  <si>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</si>
  <si>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</si>
  <si>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</si>
  <si>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</si>
  <si>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</si>
  <si>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</si>
  <si>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</si>
  <si>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</si>
  <si>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</si>
  <si>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</si>
  <si>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</si>
  <si>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</si>
  <si>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</si>
  <si>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</si>
  <si>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</si>
  <si>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</si>
  <si>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</si>
  <si>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</si>
  <si>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</si>
  <si>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</si>
  <si>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</si>
  <si>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</si>
  <si>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</si>
  <si>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</si>
  <si>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</si>
  <si>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</si>
  <si>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</si>
  <si>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</si>
  <si>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</si>
  <si>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</si>
  <si>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</si>
  <si>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</si>
  <si>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</si>
  <si>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</si>
  <si>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</si>
  <si>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</si>
  <si>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</si>
  <si>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</si>
  <si>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</si>
  <si>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</si>
  <si>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</si>
  <si>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</si>
  <si>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</si>
  <si>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</si>
  <si>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</si>
  <si>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</si>
  <si>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</si>
  <si>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</si>
  <si>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</si>
  <si>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</si>
  <si>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</si>
  <si>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</si>
  <si>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</si>
  <si>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</si>
  <si>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</si>
  <si>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</si>
  <si>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</si>
  <si>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</si>
  <si>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</si>
  <si>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</si>
  <si>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</si>
  <si>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</si>
  <si>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</si>
  <si>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</si>
  <si>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</si>
  <si>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</si>
  <si>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</si>
  <si>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</si>
  <si>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</si>
  <si>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</si>
  <si>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</si>
  <si>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</si>
  <si>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</si>
  <si>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</si>
  <si>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</si>
  <si>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</si>
  <si>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</si>
  <si>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</si>
  <si>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</si>
  <si>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</si>
  <si>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</si>
  <si>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</si>
  <si>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</si>
  <si>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</si>
  <si>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</si>
  <si>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</si>
  <si>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</si>
  <si>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</si>
  <si>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</si>
  <si>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</si>
  <si>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</si>
  <si>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</si>
  <si>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</si>
  <si>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</si>
  <si>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</si>
  <si>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</si>
  <si>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</si>
  <si>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</si>
  <si>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</si>
  <si>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</si>
  <si>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</si>
  <si>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</si>
  <si>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</si>
  <si>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</si>
  <si>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</si>
  <si>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</si>
  <si>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</si>
  <si>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</si>
  <si>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</si>
  <si>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</si>
  <si>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</si>
  <si>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</si>
  <si>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</si>
  <si>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</si>
  <si>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</si>
  <si>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</si>
  <si>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</si>
  <si>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</si>
  <si>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</si>
  <si>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</si>
  <si>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</si>
  <si>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</si>
  <si>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</si>
  <si>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</si>
  <si>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</si>
  <si>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</si>
  <si>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</si>
  <si>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</si>
  <si>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</si>
  <si>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</si>
  <si>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</si>
  <si>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</si>
  <si>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</si>
  <si>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</si>
  <si>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</si>
  <si>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</si>
  <si>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</si>
  <si>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</si>
  <si>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</si>
  <si>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</si>
  <si>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</si>
  <si>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</si>
  <si>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</si>
  <si>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</si>
  <si>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</si>
  <si>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</si>
  <si>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</si>
  <si>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</si>
  <si>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</si>
  <si>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</si>
  <si>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</si>
  <si>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</si>
  <si>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</si>
  <si>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</si>
  <si>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</si>
  <si>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</si>
  <si>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</si>
  <si>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</si>
  <si>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</si>
  <si>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</si>
  <si>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</si>
  <si>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</si>
  <si>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</si>
  <si>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</si>
  <si>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</si>
  <si>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</si>
  <si>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</si>
  <si>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</si>
  <si>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</si>
  <si>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</si>
  <si>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</si>
  <si>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</si>
  <si>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</si>
  <si>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</si>
  <si>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</si>
  <si>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</si>
  <si>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</si>
  <si>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</si>
  <si>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</si>
  <si>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</si>
  <si>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</si>
  <si>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</si>
  <si>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</si>
  <si>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</si>
  <si>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</si>
  <si>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</si>
  <si>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</si>
  <si>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</si>
  <si>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</si>
  <si>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</si>
  <si>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</si>
  <si>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</si>
  <si>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</si>
  <si>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</si>
  <si>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</si>
  <si>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</si>
  <si>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</si>
  <si>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</si>
  <si>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</si>
  <si>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</si>
  <si>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</si>
  <si>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</si>
  <si>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</si>
  <si>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</si>
  <si>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</si>
  <si>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</si>
  <si>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</si>
  <si>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</si>
  <si>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</si>
  <si>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</si>
  <si>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</si>
  <si>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</si>
  <si>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</si>
  <si>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</si>
  <si>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</si>
  <si>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</si>
  <si>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</si>
  <si>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</si>
  <si>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</si>
  <si>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</si>
  <si>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</si>
  <si>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</si>
  <si>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</si>
  <si>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</si>
  <si>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</si>
  <si>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</si>
  <si>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</si>
  <si>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</si>
  <si>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</si>
  <si>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</si>
  <si>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</si>
  <si>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</si>
  <si>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</si>
  <si>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</si>
  <si>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</si>
  <si>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</si>
  <si>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</si>
  <si>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</si>
  <si>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</si>
  <si>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</si>
  <si>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</si>
  <si>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</si>
  <si>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</si>
  <si>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</si>
  <si>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</si>
  <si>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</si>
  <si>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</si>
  <si>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</si>
  <si>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</si>
  <si>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</si>
  <si>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</si>
  <si>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</si>
  <si>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</si>
  <si>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</si>
  <si>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</si>
  <si>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</si>
  <si>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</si>
  <si>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</si>
  <si>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</si>
  <si>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</si>
  <si>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</si>
  <si>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</si>
  <si>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</si>
  <si>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</si>
  <si>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</si>
  <si>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</si>
  <si>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</si>
  <si>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</si>
  <si>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</si>
  <si>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</si>
  <si>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</si>
  <si>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</si>
  <si>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</si>
  <si>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</si>
  <si>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</si>
  <si>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</si>
  <si>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</si>
  <si>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</si>
  <si>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</si>
  <si>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</si>
  <si>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</si>
  <si>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</si>
  <si>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</si>
  <si>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</si>
  <si>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</si>
  <si>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</si>
  <si>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</si>
  <si>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</si>
  <si>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</si>
  <si>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</si>
  <si>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</si>
  <si>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</si>
  <si>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</si>
  <si>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</si>
  <si>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</si>
  <si>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</si>
  <si>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</si>
  <si>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</si>
  <si>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</si>
  <si>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</si>
  <si>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</si>
  <si>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</si>
  <si>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</si>
  <si>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</si>
  <si>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</si>
  <si>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</si>
  <si>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</si>
  <si>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</si>
  <si>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</si>
  <si>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</si>
  <si>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</si>
  <si>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</si>
  <si>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</si>
  <si>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</si>
  <si>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</si>
  <si>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</si>
  <si>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</si>
  <si>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</si>
  <si>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</si>
  <si>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</si>
  <si>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</si>
  <si>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</si>
  <si>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</si>
  <si>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</si>
  <si>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</si>
  <si>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</si>
  <si>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</si>
  <si>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</si>
  <si>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</si>
  <si>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</si>
  <si>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</si>
  <si>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</si>
  <si>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</si>
  <si>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</si>
  <si>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</si>
  <si>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</si>
  <si>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</si>
  <si>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</si>
  <si>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</si>
  <si>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</si>
  <si>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</si>
  <si>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</si>
  <si>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</si>
  <si>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</si>
  <si>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</si>
  <si>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</si>
  <si>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</si>
  <si>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</si>
  <si>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</si>
  <si>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</si>
  <si>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</si>
  <si>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</si>
  <si>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</si>
  <si>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</si>
  <si>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</si>
  <si>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</si>
  <si>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</si>
  <si>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</si>
  <si>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</si>
  <si>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</si>
  <si>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</si>
  <si>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</si>
  <si>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</si>
  <si>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</si>
  <si>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</si>
  <si>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</si>
  <si>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</si>
  <si>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</si>
  <si>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</si>
  <si>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</si>
  <si>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</si>
  <si>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</si>
  <si>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</si>
  <si>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</si>
  <si>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</si>
  <si>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</si>
  <si>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</si>
  <si>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</si>
  <si>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</si>
  <si>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</si>
  <si>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</si>
  <si>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</si>
  <si>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</si>
  <si>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</si>
  <si>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</si>
  <si>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</si>
  <si>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</si>
  <si>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</si>
  <si>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</si>
  <si>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</si>
  <si>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</si>
  <si>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</si>
  <si>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</si>
  <si>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</si>
  <si>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</si>
  <si>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</si>
  <si>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</si>
  <si>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</si>
  <si>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</si>
  <si>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</si>
  <si>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</si>
  <si>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</si>
  <si>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</si>
  <si>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</si>
  <si>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</si>
  <si>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</si>
  <si>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</si>
  <si>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</si>
  <si>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</si>
  <si>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</si>
  <si>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</si>
  <si>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</si>
  <si>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</si>
  <si>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</si>
  <si>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</si>
  <si>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</si>
  <si>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</si>
  <si>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</si>
  <si>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</si>
  <si>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</si>
  <si>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</si>
  <si>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</si>
  <si>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</si>
  <si>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</si>
  <si>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</si>
  <si>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</si>
  <si>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</si>
  <si>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</si>
  <si>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</si>
  <si>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</si>
  <si>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</si>
  <si>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</si>
  <si>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</si>
  <si>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</si>
  <si>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</si>
  <si>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</si>
  <si>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</si>
  <si>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</si>
  <si>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</si>
  <si>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</si>
  <si>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</si>
  <si>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</si>
  <si>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</si>
  <si>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</si>
  <si>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</si>
  <si>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</si>
  <si>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</si>
  <si>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</si>
  <si>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</si>
  <si>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</si>
  <si>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</si>
  <si>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</si>
  <si>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</si>
  <si>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</si>
  <si>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</si>
  <si>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</si>
  <si>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</si>
  <si>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</si>
  <si>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</si>
  <si>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</si>
  <si>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</si>
  <si>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</si>
  <si>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</si>
  <si>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</si>
  <si>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</si>
  <si>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</si>
  <si>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</si>
  <si>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</si>
  <si>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</si>
  <si>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</si>
  <si>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</si>
  <si>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</si>
  <si>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</si>
  <si>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</si>
  <si>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</si>
  <si>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</si>
  <si>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</si>
  <si>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</si>
  <si>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</si>
  <si>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</si>
  <si>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</si>
  <si>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</si>
  <si>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</si>
  <si>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</si>
  <si>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</si>
  <si>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</si>
  <si>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</si>
  <si>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</si>
  <si>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</si>
  <si>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</si>
  <si>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</si>
  <si>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</si>
  <si>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</si>
  <si>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</si>
  <si>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</si>
  <si>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</si>
  <si>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</si>
  <si>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</si>
  <si>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</si>
  <si>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</si>
  <si>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</si>
  <si>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</si>
  <si>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</si>
  <si>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</si>
  <si>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</si>
  <si>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</si>
  <si>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</si>
  <si>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</si>
  <si>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</si>
  <si>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</si>
  <si>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</si>
  <si>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</si>
  <si>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</si>
  <si>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</si>
  <si>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</si>
  <si>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</si>
  <si>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</si>
  <si>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</si>
  <si>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</si>
  <si>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</si>
  <si>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</si>
  <si>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</si>
  <si>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</si>
  <si>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</si>
  <si>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</si>
  <si>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</si>
  <si>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</si>
  <si>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</si>
  <si>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</si>
  <si>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</si>
  <si>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</si>
  <si>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</si>
  <si>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</si>
  <si>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</si>
  <si>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</si>
  <si>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</si>
  <si>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</si>
  <si>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</si>
  <si>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</si>
  <si>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</si>
  <si>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</si>
  <si>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</si>
  <si>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</si>
  <si>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</si>
  <si>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</si>
  <si>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</si>
  <si>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</si>
  <si>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</si>
  <si>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</si>
  <si>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</si>
  <si>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</si>
  <si>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</si>
  <si>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</si>
  <si>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</si>
  <si>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</si>
  <si>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</si>
  <si>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</si>
  <si>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</si>
  <si>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</si>
  <si>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</si>
  <si>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</si>
  <si>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</si>
  <si>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</si>
  <si>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</si>
  <si>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</si>
  <si>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</si>
  <si>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</si>
  <si>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</si>
  <si>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</si>
  <si>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</si>
  <si>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</si>
  <si>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</si>
  <si>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</si>
  <si>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</si>
  <si>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</si>
  <si>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</si>
  <si>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</si>
  <si>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</si>
  <si>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</si>
  <si>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</si>
  <si>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</si>
  <si>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</si>
  <si>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</si>
  <si>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</si>
  <si>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</si>
  <si>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</si>
  <si>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</si>
  <si>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</si>
  <si>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</si>
  <si>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</si>
  <si>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</si>
  <si>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</si>
  <si>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</si>
  <si>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</si>
  <si>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</si>
  <si>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</si>
  <si>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</si>
  <si>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</si>
  <si>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</si>
  <si>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</si>
  <si>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</si>
  <si>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</si>
  <si>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</si>
  <si>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</si>
  <si>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</si>
  <si>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</si>
  <si>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</si>
  <si>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</si>
  <si>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</si>
  <si>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</si>
  <si>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</si>
  <si>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</si>
  <si>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</si>
  <si>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</si>
  <si>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</si>
  <si>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</si>
  <si>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</si>
  <si>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</si>
  <si>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</si>
  <si>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</si>
  <si>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</si>
  <si>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</si>
  <si>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</si>
  <si>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</si>
  <si>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</si>
  <si>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</si>
  <si>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</si>
  <si>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</si>
  <si>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</si>
  <si>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</si>
  <si>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</si>
  <si>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</si>
  <si>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</si>
  <si>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</si>
  <si>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</si>
  <si>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</si>
  <si>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</si>
  <si>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</si>
  <si>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</si>
  <si>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</si>
  <si>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</si>
  <si>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</si>
  <si>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</si>
  <si>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</si>
  <si>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</si>
  <si>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</si>
  <si>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</si>
  <si>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</si>
  <si>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</si>
  <si>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</si>
  <si>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</si>
  <si>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</si>
  <si>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</si>
  <si>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</si>
  <si>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</si>
  <si>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</si>
  <si>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</si>
  <si>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</si>
  <si>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</si>
  <si>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</si>
  <si>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</si>
  <si>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</si>
  <si>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</si>
  <si>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</si>
  <si>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</si>
  <si>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</si>
  <si>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</si>
  <si>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</si>
  <si>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</si>
  <si>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</si>
  <si>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</si>
  <si>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</si>
  <si>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</si>
  <si>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</si>
  <si>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</si>
  <si>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</si>
  <si>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</si>
  <si>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</si>
  <si>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</si>
  <si>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</si>
  <si>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</si>
  <si>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</si>
  <si>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</si>
  <si>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</si>
  <si>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</si>
  <si>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</si>
  <si>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</si>
  <si>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</si>
  <si>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</si>
  <si>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</si>
  <si>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</si>
  <si>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</si>
  <si>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</si>
  <si>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</si>
  <si>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</si>
  <si>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</si>
  <si>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</si>
  <si>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</si>
  <si>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</si>
  <si>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</si>
  <si>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</si>
  <si>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</si>
  <si>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</si>
  <si>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</si>
  <si>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</si>
  <si>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</si>
  <si>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</si>
  <si>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</si>
  <si>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</si>
  <si>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</si>
  <si>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</si>
  <si>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</si>
  <si>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</si>
  <si>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</si>
  <si>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</si>
  <si>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</si>
  <si>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</si>
  <si>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</si>
  <si>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</si>
  <si>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</si>
  <si>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</si>
  <si>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</si>
  <si>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</si>
  <si>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</si>
  <si>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</si>
  <si>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</si>
  <si>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</si>
  <si>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</si>
  <si>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</si>
  <si>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</si>
  <si>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</si>
  <si>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</si>
  <si>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</si>
  <si>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</si>
  <si>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</si>
  <si>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</si>
  <si>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</si>
  <si>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</si>
  <si>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</si>
  <si>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</si>
  <si>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</si>
  <si>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</si>
  <si>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</si>
  <si>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</si>
  <si>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</si>
  <si>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</si>
  <si>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</si>
  <si>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</si>
  <si>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</si>
  <si>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</si>
  <si>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</si>
  <si>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</si>
  <si>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</si>
  <si>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</si>
  <si>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</si>
  <si>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</si>
  <si>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</si>
  <si>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</si>
  <si>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</si>
  <si>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</si>
  <si>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</si>
  <si>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</si>
  <si>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</si>
  <si>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</si>
  <si>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</si>
  <si>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</si>
  <si>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</si>
  <si>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</si>
  <si>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</si>
  <si>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</si>
  <si>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</si>
  <si>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</si>
  <si>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</si>
  <si>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</si>
  <si>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</si>
  <si>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</si>
  <si>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</si>
  <si>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</si>
  <si>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</si>
  <si>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</si>
  <si>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</si>
  <si>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</si>
  <si>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</si>
  <si>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</si>
  <si>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</si>
  <si>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</si>
  <si>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</si>
  <si>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</si>
  <si>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</si>
  <si>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</si>
  <si>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</si>
  <si>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</si>
  <si>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</si>
  <si>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</si>
  <si>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</si>
  <si>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</si>
  <si>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</si>
  <si>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</si>
  <si>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</si>
  <si>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</si>
  <si>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</si>
  <si>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</si>
  <si>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</si>
  <si>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</si>
  <si>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</si>
  <si>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</si>
  <si>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</si>
  <si>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</si>
  <si>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</si>
  <si>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</si>
  <si>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</si>
  <si>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</si>
  <si>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</si>
  <si>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</si>
  <si>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</si>
  <si>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</si>
  <si>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</si>
  <si>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</si>
  <si>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</si>
  <si>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</si>
  <si>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</si>
  <si>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</si>
  <si>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</si>
  <si>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</si>
  <si>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</si>
  <si>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</si>
  <si>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</si>
  <si>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</si>
  <si>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</si>
  <si>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</si>
  <si>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</si>
  <si>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</si>
  <si>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</si>
  <si>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</si>
  <si>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</si>
  <si>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</si>
  <si>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</si>
  <si>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</si>
  <si>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</si>
  <si>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</si>
  <si>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</si>
  <si>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</si>
  <si>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</si>
  <si>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</si>
  <si>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</si>
  <si>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</si>
  <si>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</si>
  <si>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</si>
  <si>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</si>
  <si>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</si>
  <si>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</si>
  <si>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</si>
  <si>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</si>
  <si>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</si>
  <si>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</si>
  <si>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</si>
  <si>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</si>
  <si>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</si>
  <si>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</si>
  <si>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</si>
  <si>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</si>
  <si>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</si>
  <si>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</si>
  <si>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</si>
  <si>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</si>
  <si>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</si>
  <si>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</si>
  <si>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</si>
  <si>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</si>
  <si>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</si>
  <si>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</si>
  <si>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</si>
  <si>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</si>
  <si>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</si>
  <si>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</si>
  <si>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</si>
  <si>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</si>
  <si>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</si>
  <si>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</si>
  <si>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</si>
  <si>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</si>
  <si>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</si>
  <si>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</si>
  <si>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</si>
  <si>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</si>
  <si>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</si>
  <si>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</si>
  <si>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</si>
  <si>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</si>
  <si>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</si>
  <si>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</si>
  <si>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</si>
  <si>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</si>
  <si>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</si>
  <si>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</si>
  <si>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</si>
  <si>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</si>
  <si>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</si>
  <si>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</si>
  <si>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</si>
  <si>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</si>
  <si>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</si>
  <si>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</si>
  <si>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</si>
  <si>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</si>
  <si>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</si>
  <si>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</si>
  <si>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</si>
  <si>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</si>
  <si>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</si>
  <si>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</si>
  <si>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</si>
  <si>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</si>
  <si>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</si>
  <si>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</si>
  <si>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</si>
  <si>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</si>
  <si>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</si>
  <si>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</si>
  <si>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</si>
  <si>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</si>
  <si>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</si>
  <si>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</si>
  <si>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</si>
  <si>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</si>
  <si>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</si>
  <si>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</si>
  <si>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</si>
  <si>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</si>
  <si>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</si>
  <si>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</si>
  <si>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</si>
  <si>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</si>
  <si>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</si>
  <si>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</si>
  <si>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</si>
  <si>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</si>
  <si>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</si>
  <si>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</si>
  <si>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</si>
  <si>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</si>
  <si>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</si>
  <si>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</si>
  <si>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</si>
  <si>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</si>
  <si>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</si>
  <si>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</si>
  <si>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</si>
  <si>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</si>
  <si>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</si>
  <si>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</si>
  <si>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</si>
  <si>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</si>
  <si>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</si>
  <si>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</si>
  <si>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</si>
  <si>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</si>
  <si>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</si>
  <si>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</si>
  <si>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</si>
  <si>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</si>
  <si>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</si>
  <si>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</si>
  <si>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</si>
  <si>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</si>
  <si>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</si>
  <si>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</si>
  <si>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</si>
  <si>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</si>
  <si>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</si>
  <si>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</si>
  <si>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</si>
  <si>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</si>
  <si>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</si>
  <si>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</si>
  <si>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</si>
  <si>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</si>
  <si>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</si>
  <si>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</si>
  <si>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</si>
  <si>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</si>
  <si>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</si>
  <si>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</si>
  <si>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</si>
  <si>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</si>
  <si>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</si>
  <si>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</si>
  <si>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</si>
  <si>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</si>
  <si>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</si>
  <si>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</si>
  <si>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</si>
  <si>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</si>
  <si>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</si>
  <si>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</si>
  <si>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</si>
  <si>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</si>
  <si>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</si>
  <si>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</si>
  <si>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</si>
  <si>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</si>
  <si>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</si>
  <si>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</si>
  <si>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</si>
  <si>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</si>
  <si>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</si>
  <si>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</si>
  <si>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</si>
  <si>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</si>
  <si>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</si>
  <si>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</si>
  <si>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</si>
  <si>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</si>
  <si>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</si>
  <si>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</si>
  <si>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</si>
  <si>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</si>
  <si>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</si>
  <si>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</si>
  <si>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</si>
  <si>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</si>
  <si>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</si>
  <si>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</si>
  <si>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</si>
  <si>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</si>
  <si>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</si>
  <si>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</si>
  <si>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</si>
  <si>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</si>
  <si>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</si>
  <si>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</si>
  <si>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</si>
  <si>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</si>
  <si>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</si>
  <si>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</si>
  <si>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</si>
  <si>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</si>
  <si>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</si>
  <si>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</si>
  <si>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</si>
  <si>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</si>
  <si>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</si>
  <si>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</si>
  <si>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</si>
  <si>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</si>
  <si>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</si>
  <si>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</si>
  <si>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</si>
  <si>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</si>
  <si>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</si>
  <si>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</si>
  <si>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</si>
  <si>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</si>
  <si>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</si>
  <si>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</si>
  <si>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</si>
  <si>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</si>
  <si>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</si>
  <si>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</si>
  <si>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</si>
  <si>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</si>
  <si>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</si>
  <si>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</si>
  <si>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</si>
  <si>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</si>
  <si>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</si>
  <si>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</si>
  <si>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</si>
  <si>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</si>
  <si>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</si>
  <si>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</si>
  <si>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</si>
  <si>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</si>
  <si>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</si>
  <si>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</si>
  <si>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</si>
  <si>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</si>
  <si>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</si>
  <si>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</si>
  <si>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</si>
  <si>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</si>
  <si>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</si>
  <si>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</si>
  <si>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</si>
  <si>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</si>
  <si>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</si>
  <si>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</si>
  <si>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</si>
  <si>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</si>
  <si>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</si>
  <si>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</si>
  <si>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</si>
  <si>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</si>
  <si>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</si>
  <si>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</si>
  <si>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</si>
  <si>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</si>
  <si>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</si>
  <si>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</si>
  <si>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</si>
  <si>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</si>
  <si>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</si>
  <si>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</si>
  <si>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</si>
  <si>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</si>
  <si>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</si>
  <si>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</si>
  <si>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</si>
  <si>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</si>
  <si>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</si>
  <si>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</si>
  <si>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</si>
  <si>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</si>
  <si>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</si>
  <si>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</si>
  <si>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</si>
  <si>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</si>
  <si>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</si>
  <si>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</si>
  <si>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</si>
  <si>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</si>
  <si>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</si>
  <si>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</si>
  <si>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</si>
  <si>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</si>
  <si>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</si>
  <si>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</si>
  <si>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</si>
  <si>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</si>
  <si>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</si>
  <si>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</si>
  <si>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</si>
  <si>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</si>
  <si>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</si>
  <si>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</si>
  <si>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</si>
  <si>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</si>
  <si>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</si>
  <si>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</si>
  <si>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</si>
  <si>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</si>
  <si>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</si>
  <si>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</si>
  <si>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</si>
  <si>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</si>
  <si>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</si>
  <si>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</si>
  <si>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</si>
  <si>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</si>
  <si>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</si>
  <si>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</si>
  <si>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</si>
  <si>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</si>
  <si>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</si>
  <si>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</si>
  <si>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</si>
  <si>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</si>
  <si>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</si>
  <si>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</si>
  <si>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</si>
  <si>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</si>
  <si>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</si>
  <si>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</si>
  <si>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</si>
  <si>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</si>
  <si>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</si>
  <si>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</si>
  <si>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</si>
  <si>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</si>
  <si>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</si>
  <si>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</si>
  <si>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</si>
  <si>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</si>
  <si>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</si>
  <si>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</si>
  <si>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</si>
  <si>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</si>
  <si>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</si>
  <si>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</si>
  <si>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</si>
  <si>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</si>
  <si>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</si>
  <si>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</si>
  <si>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</si>
  <si>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</si>
  <si>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</si>
  <si>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</si>
  <si>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</si>
  <si>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</si>
  <si>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</si>
  <si>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</si>
  <si>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</si>
  <si>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</si>
  <si>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</si>
  <si>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</si>
  <si>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</si>
  <si>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</si>
  <si>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</si>
  <si>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</si>
  <si>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</si>
  <si>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</si>
  <si>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</si>
  <si>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</si>
  <si>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</si>
  <si>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</si>
  <si>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</si>
  <si>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</si>
  <si>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</si>
  <si>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</si>
  <si>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</si>
  <si>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</si>
  <si>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</si>
  <si>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</si>
  <si>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</si>
  <si>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</si>
  <si>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</si>
  <si>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</si>
  <si>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</si>
  <si>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</si>
  <si>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</si>
  <si>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</si>
  <si>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</si>
  <si>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</si>
  <si>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</si>
  <si>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</si>
  <si>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</si>
  <si>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</si>
  <si>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</si>
  <si>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</si>
  <si>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</si>
  <si>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</si>
  <si>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</si>
  <si>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</si>
  <si>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</si>
  <si>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</si>
  <si>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</si>
  <si>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</si>
  <si>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</si>
  <si>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</si>
  <si>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</si>
  <si>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</si>
  <si>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</si>
  <si>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</si>
  <si>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</si>
  <si>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</si>
  <si>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</si>
  <si>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</si>
  <si>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</si>
  <si>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</si>
  <si>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</si>
  <si>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</si>
  <si>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</si>
  <si>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</si>
  <si>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</si>
  <si>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</si>
  <si>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</si>
  <si>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</si>
  <si>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</si>
  <si>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</si>
  <si>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</si>
  <si>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</si>
  <si>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</si>
  <si>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</si>
  <si>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</si>
  <si>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</si>
  <si>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</si>
  <si>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</si>
  <si>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</si>
  <si>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</si>
  <si>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</si>
  <si>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</si>
  <si>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</si>
  <si>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</si>
  <si>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</si>
  <si>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</si>
  <si>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</si>
  <si>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</si>
  <si>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</si>
  <si>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</si>
  <si>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</si>
  <si>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</si>
  <si>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</si>
  <si>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</si>
  <si>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</si>
  <si>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</si>
  <si>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</si>
  <si>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</si>
  <si>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</si>
  <si>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</si>
  <si>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</si>
  <si>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</si>
  <si>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</si>
  <si>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</si>
  <si>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</si>
  <si>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</si>
  <si>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</si>
  <si>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</si>
  <si>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</si>
  <si>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</si>
  <si>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</si>
  <si>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</si>
  <si>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</si>
  <si>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</si>
  <si>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</si>
  <si>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</si>
  <si>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</si>
  <si>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</si>
  <si>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</si>
  <si>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</si>
  <si>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</si>
  <si>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</si>
  <si>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</si>
  <si>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</si>
  <si>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</si>
  <si>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</si>
  <si>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</si>
  <si>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</si>
  <si>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</si>
  <si>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</si>
  <si>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</si>
  <si>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</si>
  <si>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</si>
  <si>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</si>
  <si>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</si>
  <si>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</si>
  <si>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</si>
  <si>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</si>
  <si>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</si>
  <si>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</si>
  <si>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</si>
  <si>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</si>
  <si>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</si>
  <si>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</si>
  <si>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</si>
  <si>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</si>
  <si>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</si>
  <si>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</si>
  <si>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</si>
  <si>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</si>
  <si>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</si>
  <si>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</si>
  <si>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</si>
  <si>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</si>
  <si>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</si>
  <si>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</si>
  <si>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</si>
  <si>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</si>
  <si>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</si>
  <si>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</si>
  <si>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</si>
  <si>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</si>
  <si>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</si>
  <si>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</si>
  <si>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</si>
  <si>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</si>
  <si>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</si>
  <si>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</si>
  <si>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</si>
  <si>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</si>
  <si>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</si>
  <si>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</si>
  <si>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</si>
  <si>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</si>
  <si>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</si>
  <si>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</si>
  <si>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</si>
  <si>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</si>
  <si>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</si>
  <si>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</si>
  <si>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</si>
  <si>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</si>
  <si>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</si>
  <si>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</si>
  <si>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</si>
  <si>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</si>
  <si>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</si>
  <si>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</si>
  <si>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</si>
  <si>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</si>
  <si>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</si>
  <si>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</si>
  <si>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</si>
  <si>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</si>
  <si>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</si>
  <si>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</si>
  <si>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</si>
  <si>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</si>
  <si>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</si>
  <si>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</si>
  <si>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</si>
  <si>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</si>
  <si>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</si>
  <si>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</si>
  <si>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</si>
  <si>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</si>
  <si>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</si>
  <si>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</si>
  <si>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</si>
  <si>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</si>
  <si>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</si>
  <si>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</si>
  <si>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</si>
  <si>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</si>
  <si>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</si>
  <si>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</si>
  <si>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</si>
  <si>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</si>
  <si>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</si>
  <si>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</si>
  <si>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</si>
  <si>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</si>
  <si>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</si>
  <si>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</si>
  <si>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</si>
  <si>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</si>
  <si>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</si>
  <si>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</si>
  <si>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</si>
  <si>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</si>
  <si>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</si>
  <si>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</si>
  <si>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</si>
  <si>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</si>
  <si>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</si>
  <si>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</si>
  <si>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</si>
  <si>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</si>
  <si>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</si>
  <si>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</si>
  <si>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</si>
  <si>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</si>
  <si>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</si>
  <si>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</si>
  <si>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</si>
  <si>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</si>
  <si>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</si>
  <si>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</si>
  <si>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</si>
  <si>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</si>
  <si>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</si>
  <si>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</si>
  <si>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</si>
  <si>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</si>
  <si>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</si>
  <si>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</si>
  <si>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</si>
  <si>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</si>
  <si>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</si>
  <si>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</si>
  <si>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</si>
  <si>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</si>
  <si>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</si>
  <si>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</si>
  <si>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</si>
  <si>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</si>
  <si>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</si>
  <si>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</si>
  <si>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</si>
  <si>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</si>
  <si>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</si>
  <si>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</si>
  <si>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</si>
  <si>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</si>
  <si>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</si>
  <si>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</si>
  <si>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</si>
  <si>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</si>
  <si>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</si>
  <si>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</si>
  <si>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</si>
  <si>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</si>
  <si>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</si>
  <si>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</si>
  <si>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</si>
  <si>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</si>
  <si>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</si>
  <si>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</si>
  <si>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</si>
  <si>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</si>
  <si>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</si>
  <si>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</si>
  <si>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</si>
  <si>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</si>
  <si>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</si>
  <si>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</si>
  <si>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</si>
  <si>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</si>
  <si>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</si>
  <si>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</si>
  <si>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</si>
  <si>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</si>
  <si>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</si>
  <si>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</si>
  <si>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</si>
  <si>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</si>
  <si>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</si>
  <si>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</si>
  <si>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</si>
  <si>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</si>
  <si>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</si>
  <si>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</si>
  <si>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</si>
  <si>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</si>
  <si>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</si>
  <si>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</si>
  <si>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</si>
  <si>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</si>
  <si>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</si>
  <si>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</si>
  <si>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</si>
  <si>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</si>
  <si>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</si>
  <si>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</si>
  <si>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</si>
  <si>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</si>
  <si>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</si>
  <si>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</si>
  <si>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</si>
  <si>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</si>
  <si>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</si>
  <si>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</si>
  <si>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</si>
  <si>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</si>
  <si>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</si>
  <si>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</si>
  <si>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</si>
  <si>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</si>
  <si>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</si>
  <si>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</si>
  <si>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</si>
  <si>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</si>
  <si>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</si>
  <si>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</si>
  <si>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</si>
  <si>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</si>
  <si>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</si>
  <si>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</si>
  <si>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</si>
  <si>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</si>
  <si>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</si>
  <si>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</si>
  <si>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</si>
  <si>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</si>
  <si>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</si>
  <si>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</si>
  <si>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</si>
  <si>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</si>
  <si>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</si>
  <si>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</si>
  <si>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</si>
  <si>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</si>
  <si>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</si>
  <si>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</si>
  <si>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</si>
  <si>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</si>
  <si>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</si>
  <si>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</si>
  <si>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</si>
  <si>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</si>
  <si>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</si>
  <si>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</si>
  <si>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</si>
  <si>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</si>
  <si>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</si>
  <si>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</si>
  <si>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</si>
  <si>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</si>
  <si>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</si>
  <si>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</si>
  <si>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</si>
  <si>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</si>
  <si>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</si>
  <si>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</si>
  <si>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</si>
  <si>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</si>
  <si>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</si>
  <si>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</si>
  <si>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</si>
  <si>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</si>
  <si>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</si>
  <si>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</si>
  <si>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</si>
  <si>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</si>
  <si>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</si>
  <si>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</si>
  <si>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</si>
  <si>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</si>
  <si>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</si>
  <si>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</si>
  <si>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</si>
  <si>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</si>
  <si>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</si>
  <si>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</si>
  <si>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</si>
  <si>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</si>
  <si>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</si>
  <si>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</si>
  <si>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</si>
  <si>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</si>
  <si>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</si>
  <si>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</si>
  <si>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</si>
  <si>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</si>
  <si>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</si>
  <si>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</si>
  <si>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</si>
  <si>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</si>
  <si>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</si>
  <si>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</si>
  <si>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</si>
  <si>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</si>
  <si>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</si>
  <si>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</si>
  <si>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</si>
  <si>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</si>
  <si>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</si>
  <si>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</si>
  <si>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</si>
  <si>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</si>
  <si>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</si>
  <si>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</si>
  <si>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</si>
  <si>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</si>
  <si>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</si>
  <si>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</si>
  <si>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</si>
  <si>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</si>
  <si>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</si>
  <si>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</si>
  <si>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</si>
  <si>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</si>
  <si>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</si>
  <si>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</si>
  <si>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</si>
  <si>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</si>
  <si>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</si>
  <si>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</si>
  <si>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</si>
  <si>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</si>
  <si>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</si>
  <si>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</si>
  <si>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</si>
  <si>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</si>
  <si>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</si>
  <si>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</si>
  <si>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</si>
  <si>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</si>
  <si>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</si>
  <si>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</si>
  <si>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</si>
  <si>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</si>
  <si>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</si>
  <si>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</si>
  <si>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</si>
  <si>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</si>
  <si>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</si>
  <si>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</si>
  <si>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</si>
  <si>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</si>
  <si>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</si>
  <si>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</si>
  <si>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</si>
  <si>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</si>
  <si>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</si>
  <si>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</si>
  <si>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</si>
  <si>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</si>
  <si>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</si>
  <si>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</si>
  <si>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</si>
  <si>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</si>
  <si>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</si>
  <si>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</si>
  <si>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</si>
  <si>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</si>
  <si>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</si>
  <si>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</si>
  <si>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</si>
  <si>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</si>
  <si>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</si>
  <si>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</si>
  <si>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</si>
  <si>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</si>
  <si>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</si>
  <si>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</si>
  <si>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</si>
  <si>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</si>
  <si>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</si>
  <si>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</si>
  <si>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</si>
  <si>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</si>
  <si>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</si>
  <si>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</si>
  <si>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</si>
  <si>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</si>
  <si>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</si>
  <si>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</si>
  <si>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</si>
  <si>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</si>
  <si>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</si>
  <si>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</si>
  <si>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</si>
  <si>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</si>
  <si>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</si>
  <si>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</si>
  <si>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</si>
  <si>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</si>
  <si>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</si>
  <si>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</si>
  <si>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</si>
  <si>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</si>
  <si>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</si>
  <si>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</si>
  <si>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</si>
  <si>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</si>
  <si>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</si>
  <si>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</si>
  <si>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</si>
  <si>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</si>
  <si>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</si>
  <si>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</si>
  <si>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</si>
  <si>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</si>
  <si>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</si>
  <si>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</si>
  <si>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</si>
  <si>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</si>
  <si>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</si>
  <si>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</si>
  <si>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</si>
  <si>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</si>
  <si>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</si>
  <si>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</si>
  <si>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</si>
  <si>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</si>
  <si>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</si>
  <si>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</si>
  <si>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</si>
  <si>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</si>
  <si>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</si>
  <si>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</si>
  <si>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</si>
  <si>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</si>
  <si>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</si>
  <si>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</si>
  <si>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</si>
  <si>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</si>
  <si>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</si>
  <si>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</si>
  <si>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</si>
  <si>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</si>
  <si>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</si>
  <si>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</si>
  <si>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</si>
  <si>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</si>
  <si>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</si>
  <si>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</si>
  <si>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</si>
  <si>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</si>
  <si>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</si>
  <si>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</si>
  <si>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</si>
  <si>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</si>
  <si>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</si>
  <si>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</si>
  <si>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</si>
  <si>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</si>
  <si>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</si>
  <si>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</si>
  <si>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</si>
  <si>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</si>
  <si>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</si>
  <si>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</si>
  <si>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</si>
  <si>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</si>
  <si>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</si>
  <si>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</si>
  <si>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</si>
  <si>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</si>
  <si>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</si>
  <si>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</si>
  <si>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</si>
  <si>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</si>
  <si>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</si>
  <si>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</si>
  <si>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</si>
  <si>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</si>
  <si>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</si>
  <si>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</si>
  <si>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</si>
  <si>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</si>
  <si>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</si>
  <si>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</si>
  <si>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</si>
  <si>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</si>
  <si>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</si>
  <si>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</si>
  <si>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</si>
  <si>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</si>
  <si>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</si>
  <si>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</si>
  <si>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</si>
  <si>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</si>
  <si>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</si>
  <si>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</si>
  <si>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</si>
  <si>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</si>
  <si>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</si>
  <si>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</si>
  <si>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</si>
  <si>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</si>
  <si>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</si>
  <si>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</si>
  <si>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</si>
  <si>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</si>
  <si>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</si>
  <si>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</si>
  <si>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</si>
  <si>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</si>
  <si>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</si>
  <si>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</si>
  <si>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</si>
  <si>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</si>
  <si>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</si>
  <si>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</si>
  <si>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</si>
  <si>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</si>
  <si>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</si>
  <si>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</si>
  <si>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</si>
  <si>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</si>
  <si>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</si>
  <si>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</si>
  <si>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</si>
  <si>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</si>
  <si>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</si>
  <si>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</si>
  <si>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</si>
  <si>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</si>
  <si>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</si>
  <si>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</si>
  <si>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</si>
  <si>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</si>
  <si>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</si>
  <si>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</si>
  <si>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</si>
  <si>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</si>
  <si>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</si>
  <si>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</si>
  <si>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</si>
  <si>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</si>
  <si>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</si>
  <si>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</si>
  <si>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</si>
  <si>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</si>
  <si>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</si>
  <si>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</si>
  <si>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</si>
  <si>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</si>
  <si>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</si>
  <si>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</si>
  <si>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</si>
  <si>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</si>
  <si>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</si>
  <si>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</si>
  <si>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</si>
  <si>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</si>
  <si>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</si>
  <si>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</si>
  <si>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</si>
  <si>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</si>
  <si>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</si>
  <si>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</si>
  <si>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</si>
  <si>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</si>
  <si>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</si>
  <si>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</si>
  <si>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</si>
  <si>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</si>
  <si>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</si>
  <si>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</si>
  <si>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</si>
  <si>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</si>
  <si>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</si>
  <si>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</si>
  <si>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</si>
  <si>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</si>
  <si>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</si>
  <si>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</si>
  <si>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</si>
  <si>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</si>
  <si>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</si>
  <si>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</si>
  <si>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</si>
  <si>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</si>
  <si>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</si>
  <si>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</si>
  <si>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</si>
  <si>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</si>
  <si>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</si>
  <si>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</si>
  <si>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</si>
  <si>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</si>
  <si>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</si>
  <si>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</si>
  <si>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</si>
  <si>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</si>
  <si>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</si>
  <si>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</si>
  <si>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</si>
  <si>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</si>
  <si>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</si>
  <si>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</si>
  <si>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</si>
  <si>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</si>
  <si>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</si>
  <si>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</si>
  <si>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</si>
  <si>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</si>
  <si>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</si>
  <si>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</si>
  <si>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</si>
  <si>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</si>
  <si>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</si>
  <si>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</si>
  <si>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</si>
  <si>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</si>
  <si>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</si>
  <si>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</si>
  <si>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</si>
  <si>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</si>
  <si>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</si>
  <si>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</si>
  <si>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</si>
  <si>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</si>
  <si>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</si>
  <si>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</si>
  <si>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</si>
  <si>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</si>
  <si>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</si>
  <si>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</si>
  <si>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</si>
  <si>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</si>
  <si>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</si>
  <si>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</si>
  <si>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</si>
  <si>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</si>
  <si>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</si>
  <si>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</si>
  <si>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</si>
  <si>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</si>
  <si>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</si>
  <si>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</si>
  <si>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</si>
  <si>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</si>
  <si>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</si>
  <si>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</si>
  <si>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</si>
  <si>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</si>
  <si>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</si>
  <si>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</si>
  <si>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</si>
  <si>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</si>
  <si>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</si>
  <si>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</si>
  <si>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</si>
  <si>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</si>
  <si>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</si>
  <si>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</si>
  <si>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</si>
  <si>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</si>
  <si>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</si>
  <si>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</si>
  <si>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</si>
  <si>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</si>
  <si>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</si>
  <si>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</si>
  <si>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</si>
  <si>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</si>
  <si>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</si>
  <si>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</si>
  <si>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</si>
  <si>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</si>
  <si>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</si>
  <si>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</si>
  <si>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</si>
  <si>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</si>
  <si>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</si>
  <si>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</si>
  <si>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</si>
  <si>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</si>
  <si>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</si>
  <si>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</si>
  <si>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</si>
  <si>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</si>
  <si>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</si>
  <si>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</si>
  <si>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</si>
  <si>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</si>
  <si>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</si>
  <si>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</si>
  <si>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</si>
  <si>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</si>
  <si>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</si>
  <si>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</si>
  <si>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</si>
  <si>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</si>
  <si>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</si>
  <si>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</si>
  <si>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</si>
  <si>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</si>
  <si>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</si>
  <si>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</si>
  <si>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</si>
  <si>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</si>
  <si>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</si>
  <si>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</si>
  <si>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</si>
  <si>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</si>
  <si>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</si>
  <si>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</si>
  <si>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</si>
  <si>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</si>
  <si>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</si>
  <si>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</si>
  <si>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</si>
  <si>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</si>
  <si>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</si>
  <si>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</si>
  <si>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</si>
  <si>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</si>
  <si>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</si>
  <si>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</si>
  <si>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</si>
  <si>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</si>
  <si>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</si>
  <si>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</si>
  <si>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</si>
  <si>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</si>
  <si>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</si>
  <si>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</si>
  <si>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</si>
  <si>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</si>
  <si>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</si>
  <si>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</si>
  <si>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</si>
  <si>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</si>
  <si>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</si>
  <si>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</si>
  <si>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</si>
  <si>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</si>
  <si>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</si>
  <si>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</si>
  <si>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</si>
  <si>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</si>
  <si>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</si>
  <si>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</si>
  <si>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</si>
  <si>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</si>
  <si>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</si>
  <si>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</si>
  <si>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</si>
  <si>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</si>
  <si>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</si>
  <si>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</si>
  <si>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</si>
  <si>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</si>
  <si>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</si>
  <si>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</si>
  <si>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</si>
  <si>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</si>
  <si>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</si>
  <si>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</si>
  <si>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</si>
  <si>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</si>
  <si>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</si>
  <si>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</si>
  <si>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</si>
  <si>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</si>
  <si>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</si>
  <si>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</si>
  <si>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</si>
  <si>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</si>
  <si>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</si>
  <si>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</si>
  <si>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</si>
  <si>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</si>
  <si>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</si>
  <si>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</si>
  <si>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</si>
  <si>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</si>
  <si>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</si>
  <si>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</si>
  <si>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</si>
  <si>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</si>
  <si>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</si>
  <si>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</si>
  <si>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</si>
  <si>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</si>
  <si>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</si>
  <si>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</si>
  <si>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</si>
  <si>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</si>
  <si>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</si>
  <si>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</si>
  <si>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</si>
  <si>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</si>
  <si>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</si>
  <si>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</si>
  <si>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</si>
  <si>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</si>
  <si>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</si>
  <si>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</si>
  <si>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</si>
  <si>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</si>
  <si>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</si>
  <si>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</si>
  <si>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</si>
  <si>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</si>
  <si>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</si>
  <si>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</si>
  <si>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</si>
  <si>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</si>
  <si>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</si>
  <si>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</si>
  <si>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</si>
  <si>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</si>
  <si>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</si>
  <si>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</si>
  <si>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</si>
  <si>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</si>
  <si>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</si>
  <si>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</si>
  <si>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</si>
  <si>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</si>
  <si>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</si>
  <si>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</si>
  <si>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</si>
  <si>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</si>
  <si>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</si>
  <si>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</si>
  <si>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</si>
  <si>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</si>
  <si>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</si>
  <si>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</si>
  <si>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</si>
  <si>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</si>
  <si>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</si>
  <si>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</si>
  <si>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</si>
  <si>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</si>
  <si>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</si>
  <si>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</si>
  <si>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</si>
  <si>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</si>
  <si>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</si>
  <si>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</si>
  <si>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</si>
  <si>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</si>
  <si>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</si>
  <si>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</si>
  <si>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</si>
  <si>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</si>
  <si>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</si>
  <si>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</si>
  <si>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</si>
  <si>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</si>
  <si>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</si>
  <si>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</si>
  <si>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</si>
  <si>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</si>
  <si>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</si>
  <si>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</si>
  <si>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</si>
  <si>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</si>
  <si>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</si>
  <si>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</si>
  <si>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</si>
  <si>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</si>
  <si>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</si>
  <si>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</si>
  <si>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</si>
  <si>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</si>
  <si>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</si>
  <si>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</si>
  <si>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</si>
  <si>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</si>
  <si>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</si>
  <si>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</si>
  <si>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</si>
  <si>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</si>
  <si>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</si>
  <si>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</si>
  <si>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</si>
  <si>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</si>
  <si>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</si>
  <si>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</si>
  <si>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</si>
  <si>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</si>
  <si>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</si>
  <si>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</si>
  <si>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</si>
  <si>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</si>
  <si>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</si>
  <si>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</si>
  <si>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</si>
  <si>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</si>
  <si>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</si>
  <si>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</si>
  <si>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</si>
  <si>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</si>
  <si>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</si>
  <si>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</si>
  <si>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</si>
  <si>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</si>
  <si>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</si>
  <si>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</si>
  <si>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</si>
  <si>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</si>
  <si>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</si>
  <si>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</si>
  <si>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</si>
  <si>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</si>
  <si>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</si>
  <si>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</si>
  <si>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</si>
  <si>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</si>
  <si>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</si>
  <si>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</si>
  <si>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</si>
  <si>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</si>
  <si>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</si>
  <si>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</si>
  <si>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</si>
  <si>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</si>
  <si>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</si>
  <si>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</si>
  <si>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</si>
  <si>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</si>
  <si>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</si>
  <si>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</si>
  <si>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</si>
  <si>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</si>
  <si>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</si>
  <si>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</si>
  <si>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</si>
  <si>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</si>
  <si>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</si>
  <si>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</si>
  <si>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</si>
  <si>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</si>
  <si>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</si>
  <si>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</si>
  <si>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</si>
  <si>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</si>
  <si>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</si>
  <si>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</si>
  <si>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</si>
  <si>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</si>
  <si>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</si>
  <si>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</si>
  <si>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</si>
  <si>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</si>
  <si>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</si>
  <si>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</si>
  <si>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</si>
  <si>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</si>
  <si>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</si>
  <si>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</si>
  <si>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</si>
  <si>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</si>
  <si>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</si>
  <si>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</si>
  <si>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</si>
  <si>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</si>
  <si>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</si>
  <si>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</si>
  <si>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</si>
  <si>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</si>
  <si>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</si>
  <si>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</si>
  <si>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</si>
  <si>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</si>
  <si>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</si>
  <si>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</si>
  <si>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</si>
  <si>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</si>
  <si>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</si>
  <si>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</si>
  <si>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</si>
  <si>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</si>
  <si>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</si>
  <si>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</si>
  <si>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</si>
  <si>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</si>
  <si>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</si>
  <si>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</si>
  <si>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</si>
  <si>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</si>
  <si>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</si>
  <si>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</si>
  <si>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</si>
  <si>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</si>
  <si>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</si>
  <si>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</si>
  <si>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</si>
  <si>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</si>
  <si>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</si>
  <si>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</si>
  <si>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</si>
  <si>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</si>
  <si>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</si>
  <si>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</si>
  <si>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</si>
  <si>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</si>
  <si>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</si>
  <si>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</si>
  <si>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</si>
  <si>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</si>
  <si>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</si>
  <si>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</si>
  <si>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</si>
  <si>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</si>
  <si>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</si>
  <si>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</si>
  <si>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</si>
  <si>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</si>
  <si>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</si>
  <si>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</si>
  <si>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</si>
  <si>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</si>
  <si>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</si>
  <si>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</si>
  <si>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</si>
  <si>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</si>
  <si>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</si>
  <si>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</si>
  <si>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</si>
  <si>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</si>
  <si>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</si>
  <si>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</si>
  <si>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</si>
  <si>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</si>
  <si>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</si>
  <si>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</si>
  <si>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</si>
  <si>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</si>
  <si>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</si>
  <si>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</si>
  <si>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</si>
  <si>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</si>
  <si>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</si>
  <si>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</si>
  <si>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</si>
  <si>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</si>
  <si>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</si>
  <si>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</si>
  <si>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</si>
  <si>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</si>
  <si>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</si>
  <si>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</si>
  <si>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</si>
  <si>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</si>
  <si>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</si>
  <si>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</si>
  <si>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</si>
  <si>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</si>
  <si>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</si>
  <si>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</si>
  <si>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</si>
  <si>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</si>
  <si>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</si>
  <si>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</si>
  <si>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</si>
  <si>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</si>
  <si>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</si>
  <si>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</si>
  <si>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</si>
  <si>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</si>
  <si>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</si>
  <si>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</si>
  <si>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</si>
  <si>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</si>
  <si>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</si>
  <si>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</si>
  <si>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</si>
  <si>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</si>
  <si>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</si>
  <si>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</si>
  <si>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</si>
  <si>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</si>
  <si>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</si>
  <si>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</si>
  <si>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</si>
  <si>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</si>
  <si>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</si>
  <si>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</si>
  <si>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</si>
  <si>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</si>
  <si>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</si>
  <si>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</si>
  <si>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</si>
  <si>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</si>
  <si>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</si>
  <si>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</si>
  <si>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</si>
  <si>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</si>
  <si>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</si>
  <si>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</si>
  <si>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</si>
  <si>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</si>
  <si>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</si>
  <si>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</si>
  <si>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</si>
  <si>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</si>
  <si>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</si>
  <si>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</si>
  <si>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</si>
  <si>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</si>
  <si>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</si>
  <si>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</si>
  <si>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</si>
  <si>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</si>
  <si>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</si>
  <si>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</si>
  <si>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</si>
  <si>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</si>
  <si>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</si>
  <si>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</si>
  <si>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</si>
  <si>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</si>
  <si>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</si>
  <si>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</si>
  <si>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</si>
  <si>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</si>
  <si>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</si>
  <si>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</si>
  <si>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</si>
  <si>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</si>
  <si>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</si>
  <si>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</si>
  <si>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</si>
  <si>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</si>
  <si>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</si>
  <si>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</si>
  <si>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</si>
  <si>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</si>
  <si>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</si>
  <si>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</si>
  <si>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</si>
  <si>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</si>
  <si>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</si>
  <si>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</si>
  <si>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</si>
  <si>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</si>
  <si>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</si>
  <si>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</si>
  <si>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</si>
  <si>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</si>
  <si>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</si>
  <si>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</si>
  <si>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</si>
  <si>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</si>
  <si>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</si>
  <si>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</si>
  <si>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</si>
  <si>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</si>
  <si>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</si>
  <si>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</si>
  <si>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</si>
  <si>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</si>
  <si>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</si>
  <si>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</si>
  <si>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</si>
  <si>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</si>
  <si>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</si>
  <si>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</si>
  <si>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</si>
  <si>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</si>
  <si>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</si>
  <si>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</si>
  <si>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</si>
  <si>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</si>
  <si>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</si>
  <si>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</si>
  <si>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</si>
  <si>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</si>
  <si>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</si>
  <si>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</si>
  <si>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</si>
  <si>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</si>
  <si>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</si>
  <si>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</si>
  <si>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</si>
  <si>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</si>
  <si>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</si>
  <si>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</si>
  <si>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</si>
  <si>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</si>
  <si>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</si>
  <si>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</si>
  <si>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</si>
  <si>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</si>
  <si>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</si>
  <si>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</si>
  <si>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</si>
  <si>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</si>
  <si>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</si>
  <si>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</si>
  <si>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</si>
  <si>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</si>
  <si>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</si>
  <si>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</si>
  <si>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</si>
  <si>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</si>
  <si>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</si>
  <si>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</si>
  <si>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</si>
  <si>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</si>
  <si>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</si>
  <si>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</si>
  <si>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</si>
  <si>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</si>
  <si>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</si>
  <si>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</si>
  <si>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</si>
  <si>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</si>
  <si>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</si>
  <si>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</si>
  <si>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</si>
  <si>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</si>
  <si>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</si>
  <si>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</si>
  <si>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</si>
  <si>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</si>
  <si>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</si>
  <si>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</si>
  <si>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</si>
  <si>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</si>
  <si>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</si>
  <si>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</si>
  <si>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</si>
  <si>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</si>
  <si>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</si>
  <si>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</si>
  <si>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</si>
  <si>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</si>
  <si>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</si>
  <si>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</si>
  <si>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</si>
  <si>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</si>
  <si>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</si>
  <si>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</si>
  <si>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</si>
  <si>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</si>
  <si>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</si>
  <si>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</si>
  <si>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</si>
  <si>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</si>
  <si>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</si>
  <si>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</si>
  <si>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</si>
  <si>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</si>
  <si>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</si>
  <si>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</si>
  <si>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</si>
  <si>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</si>
  <si>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</si>
  <si>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</si>
  <si>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</si>
  <si>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</si>
  <si>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</si>
  <si>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</si>
  <si>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</si>
  <si>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</si>
  <si>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</si>
  <si>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</si>
  <si>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</si>
  <si>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</si>
  <si>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</si>
  <si>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</si>
  <si>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</si>
  <si>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</si>
  <si>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</si>
  <si>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</si>
  <si>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</si>
  <si>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</si>
  <si>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</si>
  <si>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</si>
  <si>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</si>
  <si>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</si>
  <si>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</si>
  <si>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</si>
  <si>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</si>
  <si>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</si>
  <si>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</si>
  <si>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</si>
  <si>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</si>
  <si>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</si>
  <si>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</si>
  <si>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</si>
  <si>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</si>
  <si>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</si>
  <si>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</si>
  <si>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</si>
  <si>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</si>
  <si>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</si>
  <si>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</si>
  <si>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</si>
  <si>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</si>
  <si>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</si>
  <si>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</si>
  <si>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</si>
  <si>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</si>
  <si>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</si>
  <si>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</si>
  <si>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</si>
  <si>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</si>
  <si>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</si>
  <si>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</si>
  <si>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</si>
  <si>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</si>
  <si>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</si>
  <si>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</si>
  <si>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</si>
  <si>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</si>
  <si>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</si>
  <si>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</si>
  <si>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</si>
  <si>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</si>
  <si>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</si>
  <si>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</si>
  <si>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</si>
  <si>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</si>
  <si>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</si>
  <si>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</si>
  <si>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</si>
  <si>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</si>
  <si>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</si>
  <si>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</si>
  <si>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</si>
  <si>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</si>
  <si>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</si>
  <si>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</si>
  <si>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</si>
  <si>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</si>
  <si>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</si>
  <si>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</si>
  <si>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</si>
  <si>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</si>
  <si>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</si>
  <si>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</si>
  <si>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</si>
  <si>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</si>
  <si>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</si>
  <si>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</si>
  <si>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</si>
  <si>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</si>
  <si>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</si>
  <si>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</si>
  <si>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</si>
  <si>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</si>
  <si>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</si>
  <si>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</si>
  <si>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</si>
  <si>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</si>
  <si>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</si>
  <si>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</si>
  <si>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</si>
  <si>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</si>
  <si>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</si>
  <si>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</si>
  <si>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</si>
  <si>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</si>
  <si>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</si>
  <si>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</si>
  <si>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</si>
  <si>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</si>
  <si>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</si>
  <si>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</si>
  <si>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</si>
  <si>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</si>
  <si>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</si>
  <si>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</si>
  <si>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</si>
  <si>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</si>
  <si>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</si>
  <si>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</si>
  <si>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</si>
  <si>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</si>
  <si>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</si>
  <si>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</si>
  <si>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</si>
  <si>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</si>
  <si>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</si>
  <si>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</si>
  <si>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</si>
  <si>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</si>
  <si>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</si>
  <si>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</si>
  <si>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</si>
  <si>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</si>
  <si>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</si>
  <si>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</si>
  <si>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</si>
  <si>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</si>
  <si>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</si>
  <si>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</si>
  <si>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</si>
  <si>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</si>
  <si>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</si>
  <si>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</si>
  <si>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</si>
  <si>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</si>
  <si>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</si>
  <si>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</si>
  <si>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</si>
  <si>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</si>
  <si>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</si>
  <si>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</si>
  <si>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</si>
  <si>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</si>
  <si>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</si>
  <si>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</si>
  <si>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</si>
  <si>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</si>
  <si>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</si>
  <si>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</si>
  <si>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</si>
  <si>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</si>
  <si>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</si>
  <si>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</si>
  <si>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</si>
  <si>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</si>
  <si>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</si>
  <si>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</si>
  <si>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</si>
  <si>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</si>
  <si>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</si>
  <si>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</si>
  <si>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</si>
  <si>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</si>
  <si>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</si>
  <si>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</si>
  <si>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</si>
  <si>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</si>
  <si>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</si>
  <si>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</si>
  <si>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</si>
  <si>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</si>
  <si>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</si>
  <si>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</si>
  <si>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</si>
  <si>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</si>
  <si>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</si>
  <si>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</si>
  <si>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</si>
  <si>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</si>
  <si>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</si>
  <si>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</si>
  <si>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</si>
  <si>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</si>
  <si>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</si>
  <si>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</si>
  <si>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</si>
  <si>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</si>
  <si>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</si>
  <si>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</si>
  <si>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</si>
  <si>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</si>
  <si>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</si>
  <si>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</si>
  <si>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</si>
  <si>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</si>
  <si>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</si>
  <si>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</si>
  <si>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</si>
  <si>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</si>
  <si>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</si>
  <si>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</si>
  <si>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</si>
  <si>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</si>
  <si>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</si>
  <si>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</si>
  <si>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</si>
  <si>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</si>
  <si>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</si>
  <si>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</si>
  <si>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</si>
  <si>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</si>
  <si>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</si>
  <si>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</si>
  <si>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</si>
  <si>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</si>
  <si>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</si>
  <si>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</si>
  <si>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</si>
  <si>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</si>
  <si>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</si>
  <si>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</si>
  <si>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</si>
  <si>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</si>
  <si>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</si>
  <si>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</si>
  <si>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</si>
  <si>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</si>
  <si>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</si>
  <si>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</si>
  <si>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</si>
  <si>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</si>
  <si>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</si>
  <si>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</si>
  <si>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</si>
  <si>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</si>
  <si>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</si>
  <si>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</si>
  <si>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</si>
  <si>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</si>
  <si>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</si>
  <si>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</si>
  <si>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</si>
  <si>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</si>
  <si>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</si>
  <si>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</si>
  <si>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</si>
  <si>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</si>
  <si>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</si>
  <si>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</si>
  <si>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</si>
  <si>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</si>
  <si>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</si>
  <si>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</si>
  <si>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</si>
  <si>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</si>
  <si>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</si>
  <si>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</si>
  <si>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</si>
  <si>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</si>
  <si>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</si>
  <si>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</si>
  <si>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</si>
  <si>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</si>
  <si>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</si>
  <si>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</si>
  <si>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</si>
  <si>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</si>
  <si>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</si>
  <si>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</si>
  <si>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</si>
  <si>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</si>
  <si>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</si>
  <si>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</si>
  <si>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</si>
  <si>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</si>
  <si>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</si>
  <si>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</si>
  <si>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</si>
  <si>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</si>
  <si>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</si>
  <si>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</si>
  <si>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</si>
  <si>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</si>
  <si>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</si>
  <si>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</si>
  <si>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</si>
  <si>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</si>
  <si>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</si>
  <si>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</si>
  <si>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</si>
  <si>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</si>
  <si>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</si>
  <si>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</si>
  <si>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</si>
  <si>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</si>
  <si>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</si>
  <si>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</si>
  <si>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</si>
  <si>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</si>
  <si>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</si>
  <si>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</si>
  <si>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</si>
  <si>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</si>
  <si>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</si>
  <si>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</si>
  <si>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</si>
  <si>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</si>
  <si>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</si>
  <si>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</si>
  <si>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</si>
  <si>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</si>
  <si>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</si>
  <si>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</si>
  <si>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</si>
  <si>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</si>
  <si>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</si>
  <si>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</si>
  <si>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</si>
  <si>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</si>
  <si>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</si>
  <si>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</si>
  <si>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</si>
  <si>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</si>
  <si>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</si>
  <si>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</si>
  <si>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</si>
  <si>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</si>
  <si>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</si>
  <si>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</si>
  <si>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</si>
  <si>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</si>
  <si>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</si>
  <si>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</si>
  <si>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</si>
  <si>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</si>
  <si>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</si>
  <si>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</si>
  <si>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</si>
  <si>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</si>
  <si>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</si>
  <si>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</si>
  <si>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</si>
  <si>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</si>
  <si>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</si>
  <si>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</si>
  <si>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</si>
  <si>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</si>
  <si>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</si>
  <si>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</si>
  <si>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</si>
  <si>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</si>
  <si>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</si>
  <si>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</si>
  <si>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</si>
  <si>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</si>
  <si>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</si>
  <si>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</si>
  <si>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</si>
  <si>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</si>
  <si>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</si>
  <si>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</si>
  <si>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</si>
  <si>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</si>
  <si>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</si>
  <si>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</si>
  <si>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</si>
  <si>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</si>
  <si>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</si>
  <si>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</si>
  <si>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</si>
  <si>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</si>
  <si>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</si>
  <si>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</si>
  <si>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</si>
  <si>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</si>
  <si>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</si>
  <si>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</si>
  <si>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</si>
  <si>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</si>
  <si>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</si>
  <si>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</si>
  <si>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</si>
  <si>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</si>
  <si>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</si>
  <si>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</si>
  <si>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</si>
  <si>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</si>
  <si>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</si>
  <si>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</si>
  <si>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</si>
  <si>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</si>
  <si>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</si>
  <si>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</si>
  <si>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</si>
  <si>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</si>
  <si>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</si>
  <si>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</si>
  <si>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</si>
  <si>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</si>
  <si>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</si>
  <si>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</si>
  <si>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</si>
  <si>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</si>
  <si>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</si>
  <si>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</si>
  <si>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</si>
  <si>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</si>
  <si>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</si>
  <si>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</si>
  <si>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</si>
  <si>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</si>
  <si>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</si>
  <si>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</si>
  <si>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</si>
  <si>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</si>
  <si>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</si>
  <si>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</si>
  <si>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</si>
  <si>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</si>
  <si>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</si>
  <si>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</si>
  <si>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</si>
  <si>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</si>
  <si>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</si>
  <si>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</si>
  <si>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</si>
  <si>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</si>
  <si>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</si>
  <si>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</si>
  <si>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</si>
  <si>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</si>
  <si>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</si>
  <si>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</si>
  <si>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</si>
  <si>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</si>
  <si>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</si>
  <si>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</si>
  <si>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</si>
  <si>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</si>
  <si>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</si>
  <si>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</si>
  <si>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</si>
  <si>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</si>
  <si>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</si>
  <si>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</si>
  <si>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</si>
  <si>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</si>
  <si>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</si>
  <si>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</si>
  <si>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</si>
  <si>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</si>
  <si>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</si>
  <si>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</si>
  <si>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</si>
  <si>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</si>
  <si>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</si>
  <si>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</si>
  <si>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</si>
  <si>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</si>
  <si>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</si>
  <si>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</si>
  <si>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</si>
  <si>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</si>
  <si>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</si>
  <si>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</si>
  <si>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</si>
  <si>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</si>
  <si>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</si>
  <si>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</si>
  <si>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</si>
  <si>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</si>
  <si>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</si>
  <si>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</si>
  <si>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</si>
  <si>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</si>
  <si>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</si>
  <si>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</si>
  <si>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</si>
  <si>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</si>
  <si>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</si>
  <si>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</si>
  <si>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</si>
  <si>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</si>
  <si>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</si>
  <si>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</si>
  <si>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</si>
  <si>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</si>
  <si>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</si>
  <si>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</si>
  <si>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</si>
  <si>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</si>
  <si>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</si>
  <si>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</si>
  <si>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</si>
  <si>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</si>
  <si>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</si>
  <si>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</si>
  <si>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</si>
  <si>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</si>
  <si>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</si>
  <si>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</si>
  <si>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</si>
  <si>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</si>
  <si>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</si>
  <si>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</si>
  <si>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</si>
  <si>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</si>
  <si>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</si>
  <si>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</si>
  <si>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</si>
  <si>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</si>
  <si>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</si>
  <si>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</si>
  <si>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</si>
  <si>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</si>
  <si>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</si>
  <si>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</si>
  <si>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</si>
  <si>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</si>
  <si>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</si>
  <si>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</si>
  <si>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</si>
  <si>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</si>
  <si>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</si>
  <si>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</si>
  <si>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</si>
  <si>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</si>
  <si>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</si>
  <si>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</si>
  <si>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</si>
  <si>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</si>
  <si>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</si>
  <si>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</si>
  <si>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</si>
  <si>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</si>
  <si>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</si>
  <si>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</si>
  <si>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</si>
  <si>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</si>
  <si>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</si>
  <si>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</si>
  <si>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</si>
  <si>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</si>
  <si>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</si>
  <si>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</si>
  <si>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</si>
  <si>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</si>
  <si>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</si>
  <si>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</si>
  <si>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</si>
  <si>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</si>
  <si>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</si>
  <si>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</si>
  <si>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</si>
  <si>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</si>
  <si>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</si>
  <si>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</si>
  <si>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</si>
  <si>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</si>
  <si>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</si>
  <si>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</si>
  <si>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</si>
  <si>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</si>
  <si>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</si>
  <si>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</si>
  <si>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</si>
  <si>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</si>
  <si>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</si>
  <si>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</si>
  <si>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</si>
  <si>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</si>
  <si>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</si>
  <si>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</si>
  <si>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</si>
  <si>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</si>
  <si>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</si>
  <si>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</si>
  <si>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</si>
  <si>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</si>
  <si>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</si>
  <si>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</si>
  <si>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</si>
  <si>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</si>
  <si>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</si>
  <si>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</si>
  <si>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</si>
  <si>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</si>
  <si>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</si>
  <si>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</si>
  <si>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</si>
  <si>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</si>
  <si>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</si>
  <si>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</si>
  <si>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</si>
  <si>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</si>
  <si>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</si>
  <si>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</si>
  <si>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</si>
  <si>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</si>
  <si>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</si>
  <si>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</si>
  <si>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</si>
  <si>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</si>
  <si>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</si>
  <si>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</si>
  <si>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</si>
  <si>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</si>
  <si>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</si>
  <si>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</si>
  <si>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</si>
  <si>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</si>
  <si>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</si>
  <si>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</si>
  <si>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</si>
  <si>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</si>
  <si>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</si>
  <si>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</si>
  <si>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</si>
  <si>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</si>
  <si>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</si>
  <si>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</si>
  <si>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</si>
  <si>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</si>
  <si>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</si>
  <si>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</si>
  <si>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</si>
  <si>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</si>
  <si>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</si>
  <si>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</si>
  <si>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</si>
  <si>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</si>
  <si>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</si>
  <si>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</si>
  <si>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</si>
  <si>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</si>
  <si>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</si>
  <si>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</si>
  <si>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</si>
  <si>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</si>
  <si>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</si>
  <si>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</si>
  <si>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</si>
  <si>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</si>
  <si>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</si>
  <si>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</si>
  <si>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</si>
  <si>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</si>
  <si>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</si>
  <si>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</si>
  <si>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</si>
  <si>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</si>
  <si>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</si>
  <si>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</si>
  <si>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</si>
  <si>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</si>
  <si>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</si>
  <si>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</si>
  <si>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</si>
  <si>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</si>
  <si>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</si>
  <si>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</si>
  <si>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</si>
  <si>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</si>
  <si>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</si>
  <si>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</si>
  <si>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</si>
  <si>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</si>
  <si>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</si>
  <si>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</si>
  <si>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</si>
  <si>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</si>
  <si>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</si>
  <si>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</si>
  <si>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</si>
  <si>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</si>
  <si>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</si>
  <si>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</si>
  <si>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</si>
  <si>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</si>
  <si>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</si>
  <si>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</si>
  <si>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</si>
  <si>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</si>
  <si>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</si>
  <si>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</si>
  <si>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</si>
  <si>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</si>
  <si>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</si>
  <si>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</si>
  <si>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</si>
  <si>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</si>
  <si>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</si>
  <si>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</si>
  <si>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</si>
  <si>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</si>
  <si>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</si>
  <si>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</si>
  <si>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</si>
  <si>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</si>
  <si>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</si>
  <si>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</si>
  <si>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</si>
  <si>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</si>
  <si>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</si>
  <si>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</si>
  <si>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</si>
  <si>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</si>
  <si>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</si>
  <si>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</si>
  <si>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</si>
  <si>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</si>
  <si>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</si>
  <si>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</si>
  <si>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</si>
  <si>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</si>
  <si>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</si>
  <si>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</si>
  <si>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</si>
  <si>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</si>
  <si>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</si>
  <si>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</si>
  <si>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</si>
  <si>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</si>
  <si>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</si>
  <si>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</si>
  <si>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</si>
  <si>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</si>
  <si>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</si>
  <si>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</si>
  <si>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</si>
  <si>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</si>
  <si>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</si>
  <si>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</si>
  <si>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</si>
  <si>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</si>
  <si>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</si>
  <si>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</si>
  <si>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</si>
  <si>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</si>
  <si>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</si>
  <si>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</si>
  <si>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</si>
  <si>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</si>
  <si>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</si>
  <si>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</si>
  <si>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</si>
  <si>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</si>
  <si>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</si>
  <si>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</si>
  <si>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</si>
  <si>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</si>
  <si>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</si>
  <si>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</si>
  <si>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</si>
  <si>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</si>
  <si>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</si>
  <si>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</si>
  <si>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</si>
  <si>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</si>
  <si>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</si>
  <si>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</si>
  <si>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</si>
  <si>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</si>
  <si>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</si>
  <si>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</si>
  <si>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</si>
  <si>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</si>
  <si>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</si>
  <si>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</si>
  <si>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</si>
  <si>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</si>
  <si>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</si>
  <si>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</si>
  <si>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</si>
  <si>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</si>
  <si>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</si>
  <si>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</si>
  <si>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</si>
  <si>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</si>
  <si>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</si>
  <si>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</si>
  <si>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</si>
  <si>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</si>
  <si>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</si>
  <si>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</si>
  <si>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</si>
  <si>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</si>
  <si>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</si>
  <si>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</si>
  <si>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</si>
  <si>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</si>
  <si>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</si>
  <si>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</si>
  <si>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</si>
  <si>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</si>
  <si>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</si>
  <si>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</si>
  <si>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</si>
  <si>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</si>
  <si>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</si>
  <si>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</si>
  <si>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</si>
  <si>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</si>
  <si>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</si>
  <si>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</si>
  <si>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</si>
  <si>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</si>
  <si>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</si>
  <si>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</si>
  <si>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</si>
  <si>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</si>
  <si>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</si>
  <si>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</si>
  <si>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</si>
  <si>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</si>
  <si>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</si>
  <si>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</si>
  <si>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</si>
  <si>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</si>
  <si>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</si>
  <si>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</si>
  <si>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</si>
  <si>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</si>
  <si>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</si>
  <si>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</si>
  <si>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</si>
  <si>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</si>
  <si>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</si>
  <si>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</si>
  <si>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</si>
  <si>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</si>
  <si>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</si>
  <si>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</si>
  <si>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</si>
  <si>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</si>
  <si>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</si>
  <si>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</si>
  <si>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</si>
  <si>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</si>
  <si>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</si>
  <si>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</si>
  <si>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</si>
  <si>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</si>
  <si>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</si>
  <si>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</si>
  <si>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</si>
  <si>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</si>
  <si>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</si>
  <si>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</si>
  <si>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</si>
  <si>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</si>
  <si>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</si>
  <si>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</si>
  <si>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</si>
  <si>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</si>
  <si>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</si>
  <si>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</si>
  <si>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</si>
  <si>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</si>
  <si>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</si>
  <si>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</si>
  <si>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</si>
  <si>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</si>
  <si>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</si>
  <si>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</si>
  <si>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</si>
  <si>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</si>
  <si>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</si>
  <si>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</si>
  <si>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</si>
  <si>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</si>
  <si>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</si>
  <si>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</si>
  <si>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</si>
  <si>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</si>
  <si>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</si>
  <si>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</si>
  <si>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</si>
  <si>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</si>
  <si>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</si>
  <si>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</si>
  <si>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</si>
  <si>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</si>
  <si>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</si>
  <si>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</si>
  <si>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</si>
  <si>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</si>
  <si>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</si>
  <si>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</si>
  <si>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</si>
  <si>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</si>
  <si>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</si>
  <si>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</si>
  <si>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</si>
  <si>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</si>
  <si>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</si>
  <si>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</si>
  <si>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</si>
  <si>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</si>
  <si>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</si>
  <si>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</si>
  <si>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</si>
  <si>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</si>
  <si>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</si>
  <si>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</si>
  <si>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</si>
  <si>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</si>
  <si>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</si>
  <si>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</si>
  <si>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</si>
  <si>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</si>
  <si>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</si>
  <si>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</si>
  <si>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</si>
  <si>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</si>
  <si>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</si>
  <si>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</si>
  <si>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</si>
  <si>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</si>
  <si>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</si>
  <si>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</si>
  <si>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</si>
  <si>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</si>
  <si>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</si>
  <si>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</si>
  <si>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</si>
  <si>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</si>
  <si>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</si>
  <si>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</si>
  <si>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</si>
  <si>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</si>
  <si>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</si>
  <si>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</si>
  <si>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</si>
  <si>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</si>
  <si>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</si>
  <si>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</si>
  <si>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</si>
  <si>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</si>
  <si>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</si>
  <si>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</si>
  <si>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</si>
  <si>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</si>
  <si>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</si>
  <si>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</si>
  <si>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</si>
  <si>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</si>
  <si>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</si>
  <si>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</si>
  <si>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</si>
  <si>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</si>
  <si>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</si>
  <si>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</si>
  <si>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</si>
  <si>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</si>
  <si>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</si>
  <si>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</si>
  <si>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</si>
  <si>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</si>
  <si>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</si>
  <si>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</si>
  <si>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</si>
  <si>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</si>
  <si>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</si>
  <si>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</si>
  <si>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</si>
  <si>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</si>
  <si>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</si>
  <si>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</si>
  <si>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</si>
  <si>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</si>
  <si>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</si>
  <si>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</si>
  <si>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</si>
  <si>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</si>
  <si>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</si>
  <si>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</si>
  <si>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</si>
  <si>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</si>
  <si>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</si>
  <si>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</si>
  <si>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</si>
  <si>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</si>
  <si>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</si>
  <si>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</si>
  <si>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</si>
  <si>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</si>
  <si>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</si>
  <si>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</si>
  <si>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</si>
  <si>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</si>
  <si>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</si>
  <si>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</si>
  <si>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</si>
  <si>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</si>
  <si>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</si>
  <si>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</si>
  <si>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</si>
  <si>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</si>
  <si>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</si>
  <si>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</si>
  <si>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</si>
  <si>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</si>
  <si>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</si>
  <si>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</si>
  <si>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</si>
  <si>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</si>
  <si>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</si>
  <si>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</si>
  <si>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</si>
  <si>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</si>
  <si>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</si>
  <si>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</si>
  <si>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</si>
  <si>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</si>
  <si>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</si>
  <si>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</si>
  <si>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</si>
  <si>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</si>
  <si>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</si>
  <si>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</si>
  <si>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</si>
  <si>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</si>
  <si>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</si>
  <si>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</si>
  <si>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</si>
  <si>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</si>
  <si>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</si>
  <si>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</si>
  <si>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</si>
  <si>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</si>
  <si>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</si>
  <si>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</si>
  <si>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</si>
  <si>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</si>
  <si>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</si>
  <si>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</si>
  <si>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</si>
  <si>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</si>
  <si>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</si>
  <si>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</si>
  <si>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</si>
  <si>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</si>
  <si>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</si>
  <si>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</si>
  <si>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</si>
  <si>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</si>
  <si>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</si>
  <si>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</si>
  <si>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</si>
  <si>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</si>
  <si>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</si>
  <si>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</si>
  <si>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</si>
  <si>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</si>
  <si>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</si>
  <si>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</si>
  <si>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</si>
  <si>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</si>
  <si>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</si>
  <si>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</si>
  <si>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</si>
  <si>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</si>
  <si>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</si>
  <si>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</si>
  <si>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</si>
  <si>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</si>
  <si>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</si>
  <si>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</si>
  <si>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</si>
  <si>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</si>
  <si>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</si>
  <si>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</si>
  <si>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</si>
  <si>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</si>
  <si>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</si>
  <si>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</si>
  <si>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</si>
  <si>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</si>
  <si>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</si>
  <si>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</si>
  <si>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</si>
  <si>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</si>
  <si>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</si>
  <si>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</si>
  <si>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</si>
  <si>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</si>
  <si>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</si>
  <si>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</si>
  <si>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</si>
  <si>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</si>
  <si>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</si>
  <si>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</si>
  <si>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</si>
  <si>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</si>
  <si>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</si>
  <si>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</si>
  <si>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</si>
  <si>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</si>
  <si>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</si>
  <si>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</si>
  <si>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</si>
  <si>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</si>
  <si>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</si>
  <si>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</si>
  <si>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</si>
  <si>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</si>
  <si>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</si>
  <si>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</si>
  <si>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</si>
  <si>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</si>
  <si>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</si>
  <si>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</si>
  <si>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</si>
  <si>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</si>
  <si>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</si>
  <si>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</si>
  <si>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</si>
  <si>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</si>
  <si>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</si>
  <si>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</si>
  <si>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</si>
  <si>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</si>
  <si>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</si>
  <si>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</si>
  <si>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</si>
  <si>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</si>
  <si>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</si>
  <si>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</si>
  <si>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</si>
  <si>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</si>
  <si>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</si>
  <si>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</si>
  <si>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</si>
  <si>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</si>
  <si>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</si>
  <si>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</si>
  <si>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</si>
  <si>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</si>
  <si>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</si>
  <si>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</si>
  <si>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</si>
  <si>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</si>
  <si>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</si>
  <si>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</si>
  <si>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</si>
  <si>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</si>
  <si>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</si>
  <si>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</si>
  <si>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</si>
  <si>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</si>
  <si>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</si>
  <si>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</si>
  <si>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</si>
  <si>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</si>
  <si>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</si>
  <si>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</si>
  <si>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</si>
  <si>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</si>
  <si>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</si>
  <si>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</si>
  <si>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</si>
  <si>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</si>
  <si>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</si>
  <si>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</si>
  <si>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</si>
  <si>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</si>
  <si>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</si>
  <si>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</si>
  <si>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</si>
  <si>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</si>
  <si>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</si>
  <si>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</si>
  <si>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</si>
  <si>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</si>
  <si>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</si>
  <si>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</si>
  <si>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</si>
  <si>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</si>
  <si>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</si>
  <si>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</si>
  <si>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</si>
  <si>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</si>
  <si>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</si>
  <si>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</si>
  <si>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</si>
  <si>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</si>
  <si>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</si>
  <si>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</si>
  <si>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</si>
  <si>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</si>
  <si>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</si>
  <si>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</si>
  <si>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</si>
  <si>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</si>
  <si>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</si>
  <si>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</si>
  <si>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</si>
  <si>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</si>
  <si>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</si>
  <si>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</si>
  <si>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</si>
  <si>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</si>
  <si>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</si>
  <si>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</si>
  <si>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</si>
  <si>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</si>
  <si>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</si>
  <si>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</si>
  <si>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</si>
  <si>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</si>
  <si>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</si>
  <si>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</si>
  <si>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</si>
  <si>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</si>
  <si>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</si>
  <si>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</si>
  <si>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</si>
  <si>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</si>
  <si>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</si>
  <si>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</si>
  <si>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</si>
  <si>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</si>
  <si>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</si>
  <si>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</si>
  <si>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</si>
  <si>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</si>
  <si>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</si>
  <si>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</si>
  <si>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</si>
  <si>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</si>
  <si>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</si>
  <si>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</si>
  <si>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</si>
  <si>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</si>
  <si>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</si>
  <si>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</si>
  <si>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</si>
  <si>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</si>
  <si>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</si>
  <si>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</si>
  <si>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</si>
  <si>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</si>
  <si>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</si>
  <si>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</si>
  <si>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</si>
  <si>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</si>
  <si>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</si>
  <si>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</si>
  <si>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</si>
  <si>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</si>
  <si>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</si>
  <si>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</si>
  <si>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</si>
  <si>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</si>
  <si>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</si>
  <si>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</si>
  <si>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</si>
  <si>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</si>
  <si>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</si>
  <si>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</si>
  <si>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</si>
  <si>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</si>
  <si>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</si>
  <si>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</si>
  <si>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</si>
  <si>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</si>
  <si>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</si>
  <si>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</si>
  <si>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</si>
  <si>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</si>
  <si>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</si>
  <si>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</si>
  <si>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</si>
  <si>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</si>
  <si>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</si>
  <si>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</si>
  <si>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</si>
  <si>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</si>
  <si>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</si>
  <si>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</si>
  <si>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</si>
  <si>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</si>
  <si>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</si>
  <si>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</si>
  <si>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</si>
  <si>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</si>
  <si>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</si>
  <si>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</si>
  <si>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</si>
  <si>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</si>
  <si>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</si>
  <si>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</si>
  <si>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</si>
  <si>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</si>
  <si>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</si>
  <si>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</si>
  <si>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</si>
  <si>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</si>
  <si>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</si>
  <si>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</si>
  <si>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</si>
  <si>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</si>
  <si>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</si>
  <si>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</si>
  <si>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</si>
  <si>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</si>
  <si>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</si>
  <si>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</si>
  <si>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</si>
  <si>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</si>
  <si>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</si>
  <si>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</si>
  <si>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</si>
  <si>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</si>
  <si>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</si>
  <si>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</si>
  <si>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</si>
  <si>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</si>
  <si>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</si>
  <si>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</si>
  <si>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</si>
  <si>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</si>
  <si>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</si>
  <si>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</si>
  <si>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</si>
  <si>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</si>
  <si>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</si>
  <si>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</si>
  <si>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</si>
  <si>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</si>
  <si>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</si>
  <si>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</si>
  <si>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</si>
  <si>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</si>
  <si>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</si>
  <si>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</si>
  <si>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</si>
  <si>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</si>
  <si>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</si>
  <si>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</si>
  <si>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</si>
  <si>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</si>
  <si>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</si>
  <si>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</si>
  <si>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</si>
  <si>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</si>
  <si>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</si>
  <si>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</si>
  <si>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</si>
  <si>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</si>
  <si>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</si>
  <si>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</si>
  <si>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</si>
  <si>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</si>
  <si>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</si>
  <si>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</si>
  <si>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</si>
  <si>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</si>
  <si>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</si>
  <si>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</si>
  <si>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</si>
  <si>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</si>
  <si>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</si>
  <si>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</si>
  <si>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</si>
  <si>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</si>
  <si>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</si>
  <si>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</si>
  <si>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</si>
  <si>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</si>
  <si>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</si>
  <si>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</si>
  <si>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</si>
  <si>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</si>
  <si>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</si>
  <si>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</si>
  <si>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</si>
  <si>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</si>
  <si>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</si>
  <si>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</si>
  <si>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</si>
  <si>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</si>
  <si>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</si>
  <si>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</si>
  <si>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</si>
  <si>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</si>
  <si>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</si>
  <si>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</si>
  <si>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</si>
  <si>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</si>
  <si>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</si>
  <si>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</si>
  <si>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</si>
  <si>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</si>
  <si>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</si>
  <si>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</si>
  <si>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</si>
  <si>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</si>
  <si>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</si>
  <si>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</si>
  <si>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</si>
  <si>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</si>
  <si>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</si>
  <si>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</si>
  <si>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</si>
  <si>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</si>
  <si>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</si>
  <si>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</si>
  <si>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</si>
  <si>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</si>
  <si>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</si>
  <si>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</si>
  <si>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</si>
  <si>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</si>
  <si>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</si>
  <si>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</si>
  <si>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</si>
  <si>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</si>
  <si>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</si>
  <si>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</si>
  <si>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</si>
  <si>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</si>
  <si>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</si>
  <si>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</si>
  <si>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</si>
  <si>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</si>
  <si>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</si>
  <si>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</si>
  <si>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</si>
  <si>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</si>
  <si>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</si>
  <si>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</si>
  <si>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</si>
  <si>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</si>
  <si>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</si>
  <si>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</si>
  <si>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</si>
  <si>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</si>
  <si>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</si>
  <si>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</si>
  <si>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</si>
  <si>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</si>
  <si>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</si>
  <si>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</si>
  <si>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</si>
  <si>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</si>
  <si>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</si>
  <si>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</si>
  <si>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</si>
  <si>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</si>
  <si>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</si>
  <si>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</si>
  <si>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</si>
  <si>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</si>
  <si>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</si>
  <si>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</si>
  <si>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</si>
  <si>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</si>
  <si>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</si>
  <si>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</si>
  <si>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</si>
  <si>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</si>
  <si>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</si>
  <si>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</si>
  <si>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</si>
  <si>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</si>
  <si>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</si>
  <si>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</si>
  <si>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</si>
  <si>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</si>
  <si>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</si>
  <si>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</si>
  <si>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</si>
  <si>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</si>
  <si>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</si>
  <si>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</si>
  <si>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</si>
  <si>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</si>
  <si>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</si>
  <si>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</si>
  <si>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</si>
  <si>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</si>
  <si>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</si>
  <si>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</si>
  <si>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</si>
  <si>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</si>
  <si>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</si>
  <si>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</si>
  <si>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</si>
  <si>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</si>
  <si>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</si>
  <si>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</si>
  <si>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</si>
  <si>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</si>
  <si>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</si>
  <si>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</si>
  <si>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</si>
  <si>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</si>
  <si>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</si>
  <si>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</si>
  <si>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</si>
  <si>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</si>
  <si>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</si>
  <si>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</si>
  <si>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</si>
  <si>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</si>
  <si>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</si>
  <si>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</si>
  <si>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</si>
  <si>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</si>
  <si>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</si>
  <si>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</si>
  <si>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</si>
  <si>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</si>
  <si>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</si>
  <si>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</si>
  <si>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</si>
  <si>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</si>
  <si>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</si>
  <si>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</si>
  <si>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</si>
  <si>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</si>
  <si>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</si>
  <si>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</si>
  <si>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</si>
  <si>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</si>
  <si>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</si>
  <si>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</si>
  <si>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</si>
  <si>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</si>
  <si>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</si>
  <si>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</si>
  <si>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</si>
  <si>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</si>
  <si>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</si>
  <si>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</si>
  <si>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</si>
  <si>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</si>
  <si>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</si>
  <si>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</si>
  <si>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</si>
  <si>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</si>
  <si>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</si>
  <si>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</si>
  <si>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</si>
  <si>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</si>
  <si>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</si>
  <si>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</si>
  <si>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</si>
  <si>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</si>
  <si>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</si>
  <si>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</si>
  <si>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</si>
  <si>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</si>
  <si>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</si>
  <si>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</si>
  <si>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</si>
  <si>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</si>
  <si>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</si>
  <si>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</si>
  <si>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</si>
  <si>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</si>
  <si>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</si>
  <si>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</si>
  <si>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</si>
  <si>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</si>
  <si>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</si>
  <si>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</si>
  <si>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</si>
  <si>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</si>
  <si>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</si>
  <si>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</si>
  <si>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</si>
  <si>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</si>
  <si>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</si>
  <si>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</si>
  <si>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</si>
  <si>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</si>
  <si>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</si>
  <si>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</si>
  <si>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</si>
  <si>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</si>
  <si>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</si>
  <si>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</si>
  <si>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</si>
  <si>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</si>
  <si>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</si>
  <si>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</si>
  <si>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</si>
  <si>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</si>
  <si>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</si>
  <si>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</si>
  <si>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</si>
  <si>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</si>
  <si>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</si>
  <si>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</si>
  <si>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</si>
  <si>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</si>
  <si>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</si>
  <si>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</si>
  <si>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</si>
  <si>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</si>
  <si>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</si>
  <si>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</si>
  <si>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</si>
  <si>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</si>
  <si>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</si>
  <si>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</si>
  <si>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</si>
  <si>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</si>
  <si>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</si>
  <si>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</si>
  <si>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</si>
  <si>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</si>
  <si>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</si>
  <si>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</si>
  <si>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</si>
  <si>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</si>
  <si>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</si>
  <si>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</si>
  <si>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</si>
  <si>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</si>
  <si>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</si>
  <si>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</si>
  <si>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</si>
  <si>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</si>
  <si>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</si>
  <si>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</si>
  <si>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</si>
  <si>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</si>
  <si>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</si>
  <si>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</si>
  <si>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</si>
  <si>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</si>
  <si>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</si>
  <si>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</si>
  <si>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</si>
  <si>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</si>
  <si>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</si>
  <si>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</si>
  <si>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</si>
  <si>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</si>
  <si>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</si>
  <si>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</si>
  <si>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</si>
  <si>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</si>
  <si>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</si>
  <si>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</si>
  <si>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</si>
  <si>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</si>
  <si>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</si>
  <si>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</si>
  <si>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</si>
  <si>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</si>
  <si>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</si>
  <si>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</si>
  <si>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</si>
  <si>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</si>
  <si>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</si>
  <si>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</si>
  <si>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</si>
  <si>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</si>
  <si>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</si>
  <si>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</si>
  <si>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</si>
  <si>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</si>
  <si>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</si>
  <si>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</si>
  <si>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</si>
  <si>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</si>
  <si>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</si>
  <si>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</si>
  <si>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</si>
  <si>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</si>
  <si>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</si>
  <si>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</si>
  <si>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</si>
  <si>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</si>
  <si>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</si>
  <si>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</si>
  <si>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</si>
  <si>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</si>
  <si>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</si>
  <si>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</si>
  <si>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</si>
  <si>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</si>
  <si>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</si>
  <si>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</si>
  <si>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</si>
  <si>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</si>
  <si>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</si>
  <si>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</si>
  <si>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</si>
  <si>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</si>
  <si>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</si>
  <si>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</si>
  <si>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</si>
  <si>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</si>
  <si>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</si>
  <si>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</si>
  <si>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</si>
  <si>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</si>
  <si>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</si>
  <si>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</si>
  <si>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</si>
  <si>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</si>
  <si>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</si>
  <si>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</si>
  <si>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</si>
  <si>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</si>
  <si>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</si>
  <si>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</si>
  <si>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</si>
  <si>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</si>
  <si>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</si>
  <si>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</si>
  <si>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</si>
  <si>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</si>
  <si>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</si>
  <si>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</si>
  <si>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</si>
  <si>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</si>
  <si>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</si>
  <si>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</si>
  <si>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</si>
  <si>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</si>
  <si>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</si>
  <si>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</si>
  <si>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</si>
  <si>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</si>
  <si>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</si>
  <si>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</si>
  <si>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</si>
  <si>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</si>
  <si>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</si>
  <si>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</si>
  <si>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</si>
  <si>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</si>
  <si>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</si>
  <si>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</si>
  <si>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</si>
  <si>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</si>
  <si>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</si>
  <si>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</si>
  <si>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</si>
  <si>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</si>
  <si>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</si>
  <si>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</si>
  <si>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</si>
  <si>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</si>
  <si>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</si>
  <si>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</si>
  <si>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</si>
  <si>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</si>
  <si>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</si>
  <si>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</si>
  <si>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</si>
  <si>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</si>
  <si>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</si>
  <si>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</si>
  <si>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</si>
  <si>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</si>
  <si>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</si>
  <si>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</si>
  <si>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</si>
  <si>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</si>
  <si>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</si>
  <si>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</si>
  <si>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</si>
  <si>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</si>
  <si>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</si>
  <si>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</si>
  <si>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</si>
  <si>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</si>
  <si>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</si>
  <si>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</si>
  <si>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</si>
  <si>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</si>
  <si>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</si>
  <si>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</si>
  <si>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</si>
  <si>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</si>
  <si>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</si>
  <si>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</si>
  <si>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</si>
  <si>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</si>
  <si>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</si>
  <si>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</si>
  <si>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</si>
  <si>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</si>
  <si>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</si>
  <si>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</si>
  <si>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</si>
  <si>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</si>
  <si>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</si>
  <si>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</si>
  <si>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</si>
  <si>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</si>
  <si>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</si>
  <si>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</si>
  <si>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</si>
  <si>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</si>
  <si>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</si>
  <si>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</si>
  <si>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</si>
  <si>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</si>
  <si>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</si>
  <si>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</si>
  <si>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</si>
  <si>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</si>
  <si>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</si>
  <si>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</si>
  <si>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</si>
  <si>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</si>
  <si>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</si>
  <si>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</si>
  <si>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</si>
  <si>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</si>
  <si>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</si>
  <si>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</si>
  <si>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</si>
  <si>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</si>
  <si>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</si>
  <si>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</si>
  <si>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</si>
  <si>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</si>
  <si>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</si>
  <si>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</si>
  <si>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</si>
  <si>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</si>
  <si>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</si>
  <si>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</si>
  <si>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</si>
  <si>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</si>
  <si>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</si>
  <si>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</si>
  <si>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</si>
  <si>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</si>
  <si>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</si>
  <si>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</si>
  <si>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</si>
  <si>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</si>
  <si>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</si>
  <si>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</si>
  <si>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</si>
  <si>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</si>
  <si>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</si>
  <si>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</si>
  <si>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</si>
  <si>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</si>
  <si>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</si>
  <si>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</si>
  <si>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</si>
  <si>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</si>
  <si>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</si>
  <si>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</si>
  <si>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</si>
  <si>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</si>
  <si>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</si>
  <si>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</si>
  <si>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</si>
  <si>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</si>
  <si>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</si>
  <si>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</si>
  <si>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</si>
  <si>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</si>
  <si>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</si>
  <si>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</si>
  <si>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</si>
  <si>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</si>
  <si>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</si>
  <si>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</si>
  <si>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</si>
  <si>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</si>
  <si>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</si>
  <si>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</si>
  <si>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</si>
  <si>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</si>
  <si>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</si>
  <si>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</si>
  <si>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</si>
  <si>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</si>
  <si>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</si>
  <si>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</si>
  <si>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</si>
  <si>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</si>
  <si>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</si>
  <si>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</si>
  <si>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</si>
  <si>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</si>
  <si>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</si>
  <si>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</si>
  <si>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</si>
  <si>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</si>
  <si>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</si>
  <si>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</si>
  <si>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</si>
  <si>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</si>
  <si>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</si>
  <si>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</si>
  <si>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</si>
  <si>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</si>
  <si>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</si>
  <si>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</si>
  <si>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</si>
  <si>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</si>
  <si>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</si>
  <si>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</si>
  <si>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</si>
  <si>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</si>
  <si>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</si>
  <si>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</si>
  <si>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</si>
  <si>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</si>
  <si>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</si>
  <si>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</si>
  <si>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</si>
  <si>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</si>
  <si>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</si>
  <si>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</si>
  <si>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</si>
  <si>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</si>
  <si>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</si>
  <si>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</si>
  <si>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</si>
  <si>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</si>
  <si>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</si>
  <si>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</si>
  <si>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</si>
  <si>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</si>
  <si>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</si>
  <si>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</si>
  <si>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</si>
  <si>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</si>
  <si>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</si>
  <si>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</si>
  <si>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</si>
  <si>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</si>
  <si>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</si>
  <si>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</si>
  <si>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</si>
  <si>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</si>
  <si>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</si>
  <si>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</si>
  <si>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</si>
  <si>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</si>
  <si>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</si>
  <si>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</si>
  <si>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</si>
  <si>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</si>
  <si>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</si>
  <si>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</si>
  <si>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</si>
  <si>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</si>
  <si>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</si>
  <si>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</si>
  <si>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</si>
  <si>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</si>
  <si>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</si>
  <si>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</si>
  <si>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</si>
  <si>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</si>
  <si>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</si>
  <si>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</si>
  <si>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</si>
  <si>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</si>
  <si>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</si>
  <si>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</si>
  <si>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</si>
  <si>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</si>
  <si>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</si>
  <si>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</si>
  <si>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</si>
  <si>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</si>
  <si>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</si>
  <si>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</si>
  <si>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</si>
  <si>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</si>
  <si>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</si>
  <si>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</si>
  <si>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</si>
  <si>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</si>
  <si>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</si>
  <si>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</si>
  <si>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</si>
  <si>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</si>
  <si>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</si>
  <si>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</si>
  <si>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</si>
  <si>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</si>
  <si>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</si>
  <si>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</si>
  <si>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</si>
  <si>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</si>
  <si>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</si>
  <si>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</si>
  <si>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</si>
  <si>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</si>
  <si>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</si>
  <si>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</si>
  <si>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</si>
  <si>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</si>
  <si>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</si>
  <si>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</si>
  <si>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</si>
  <si>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</si>
  <si>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</si>
  <si>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</si>
  <si>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</si>
  <si>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</si>
  <si>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</si>
  <si>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</si>
  <si>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</si>
  <si>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</si>
  <si>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</si>
  <si>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</si>
  <si>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</si>
  <si>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</si>
  <si>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</si>
  <si>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</si>
  <si>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</si>
  <si>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</si>
  <si>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</si>
  <si>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</si>
  <si>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</si>
  <si>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</si>
  <si>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</si>
  <si>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</si>
  <si>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</si>
  <si>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</si>
  <si>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</si>
  <si>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</si>
  <si>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</si>
  <si>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</si>
  <si>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</si>
  <si>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</si>
  <si>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</si>
  <si>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</si>
  <si>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</si>
  <si>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</si>
  <si>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</si>
  <si>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</si>
  <si>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</si>
  <si>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</si>
  <si>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</si>
  <si>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</si>
  <si>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</si>
  <si>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</si>
  <si>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</si>
  <si>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</si>
  <si>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</si>
  <si>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</si>
  <si>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</si>
  <si>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</si>
  <si>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</si>
  <si>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</si>
  <si>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</si>
  <si>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</si>
  <si>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</si>
  <si>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</si>
  <si>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</si>
  <si>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</si>
  <si>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</si>
  <si>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</si>
  <si>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</si>
  <si>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</si>
  <si>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</si>
  <si>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</si>
  <si>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</si>
  <si>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</si>
  <si>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</si>
  <si>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</si>
  <si>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</si>
  <si>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</si>
  <si>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</si>
  <si>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</si>
  <si>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</si>
  <si>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</si>
  <si>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</si>
  <si>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</si>
  <si>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</si>
  <si>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</si>
  <si>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</si>
  <si>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</si>
  <si>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</si>
  <si>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</si>
  <si>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</si>
  <si>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</si>
  <si>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</si>
  <si>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</si>
  <si>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</si>
  <si>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</si>
  <si>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</si>
  <si>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</si>
  <si>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</si>
  <si>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</si>
  <si>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</si>
  <si>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</si>
  <si>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</si>
  <si>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</si>
  <si>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</si>
  <si>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</si>
  <si>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</si>
  <si>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</si>
  <si>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</si>
  <si>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</si>
  <si>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</si>
  <si>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</si>
  <si>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</si>
  <si>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</si>
  <si>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</si>
  <si>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</si>
  <si>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</si>
  <si>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</si>
  <si>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</si>
  <si>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</si>
  <si>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</si>
  <si>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</si>
  <si>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</si>
  <si>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</si>
  <si>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</si>
  <si>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</si>
  <si>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</si>
  <si>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</si>
  <si>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</si>
  <si>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</si>
  <si>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</si>
  <si>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</si>
  <si>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</si>
  <si>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</si>
  <si>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</si>
  <si>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</si>
  <si>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</si>
  <si>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</si>
  <si>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</si>
  <si>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</si>
  <si>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</si>
  <si>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</si>
  <si>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</si>
  <si>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</si>
  <si>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</si>
  <si>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</si>
  <si>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</si>
  <si>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</si>
  <si>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</si>
  <si>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</si>
  <si>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</si>
  <si>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</si>
  <si>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</si>
  <si>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</si>
  <si>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</si>
  <si>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</si>
  <si>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</si>
  <si>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</si>
  <si>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</si>
  <si>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</si>
  <si>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</si>
  <si>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</si>
  <si>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</si>
  <si>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</si>
  <si>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</si>
  <si>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</si>
  <si>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</si>
  <si>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</si>
  <si>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</si>
  <si>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</si>
  <si>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</si>
  <si>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</si>
  <si>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</si>
  <si>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</si>
  <si>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</si>
  <si>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</si>
  <si>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</si>
  <si>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</si>
  <si>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</si>
  <si>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</si>
  <si>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</si>
  <si>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</si>
  <si>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</si>
  <si>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</si>
  <si>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</si>
  <si>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</si>
  <si>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</si>
  <si>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</si>
  <si>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</si>
  <si>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</si>
  <si>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</si>
  <si>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</si>
  <si>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</si>
  <si>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</si>
  <si>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</si>
  <si>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</si>
  <si>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</si>
  <si>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</si>
  <si>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</si>
  <si>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</si>
  <si>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</si>
  <si>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</si>
  <si>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</si>
  <si>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</si>
  <si>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</si>
  <si>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</si>
  <si>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</si>
  <si>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</si>
  <si>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</si>
  <si>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</si>
  <si>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</si>
  <si>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</si>
  <si>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</si>
  <si>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</si>
  <si>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</si>
  <si>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</si>
  <si>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</si>
  <si>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</si>
  <si>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</si>
  <si>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</si>
  <si>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</si>
  <si>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</si>
  <si>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</si>
  <si>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</si>
  <si>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</si>
  <si>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</si>
  <si>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</si>
  <si>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</si>
  <si>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</si>
  <si>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</si>
  <si>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</si>
  <si>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</si>
  <si>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</si>
  <si>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</si>
  <si>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</si>
  <si>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</si>
  <si>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</si>
  <si>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</si>
  <si>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</si>
  <si>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</si>
  <si>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</si>
  <si>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</si>
  <si>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</si>
  <si>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</si>
  <si>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</si>
  <si>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</si>
  <si>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</si>
  <si>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</si>
  <si>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</si>
  <si>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</si>
  <si>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</si>
  <si>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</si>
  <si>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</si>
  <si>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</si>
  <si>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</si>
  <si>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</si>
  <si>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</si>
  <si>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</si>
  <si>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</si>
  <si>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</si>
  <si>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</si>
  <si>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</si>
  <si>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</si>
  <si>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</si>
  <si>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</si>
  <si>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</si>
  <si>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</si>
  <si>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</si>
  <si>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</si>
  <si>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</si>
  <si>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</si>
  <si>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</si>
  <si>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</si>
  <si>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</si>
  <si>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</si>
  <si>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</si>
  <si>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</si>
  <si>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</si>
  <si>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</si>
  <si>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</si>
  <si>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</si>
  <si>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</si>
  <si>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</si>
  <si>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</si>
  <si>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</si>
  <si>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</si>
  <si>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</si>
  <si>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</si>
  <si>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</si>
  <si>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</si>
  <si>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</si>
  <si>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</si>
  <si>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</si>
  <si>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</si>
  <si>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</si>
  <si>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</si>
  <si>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</si>
  <si>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</si>
  <si>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</si>
  <si>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</si>
  <si>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</si>
  <si>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</si>
  <si>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</si>
  <si>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</si>
  <si>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</si>
  <si>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</si>
  <si>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</si>
  <si>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</si>
  <si>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</si>
  <si>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</si>
  <si>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</si>
  <si>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</si>
  <si>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</si>
  <si>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</si>
  <si>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</si>
  <si>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</si>
  <si>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</si>
  <si>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</si>
  <si>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</si>
  <si>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</si>
  <si>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</si>
  <si>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</si>
  <si>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</si>
  <si>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</si>
  <si>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</si>
  <si>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</si>
  <si>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</si>
  <si>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</si>
  <si>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</si>
  <si>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</si>
  <si>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</si>
  <si>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</si>
  <si>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</si>
  <si>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</si>
  <si>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</si>
  <si>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</si>
  <si>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</si>
  <si>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</si>
  <si>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</si>
  <si>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</si>
  <si>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</si>
  <si>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</si>
  <si>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</si>
  <si>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</si>
  <si>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</si>
  <si>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</si>
  <si>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</si>
  <si>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</si>
  <si>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</si>
  <si>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</si>
  <si>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</si>
  <si>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</si>
  <si>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</si>
  <si>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</si>
  <si>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</si>
  <si>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</si>
  <si>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</si>
  <si>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</si>
  <si>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</si>
  <si>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</si>
  <si>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</si>
  <si>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</si>
  <si>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</si>
  <si>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</si>
  <si>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</si>
  <si>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</si>
  <si>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</si>
  <si>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</si>
  <si>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</si>
  <si>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</si>
  <si>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</si>
  <si>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</si>
  <si>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</si>
  <si>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</si>
  <si>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</si>
  <si>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</si>
  <si>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</si>
  <si>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</si>
  <si>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</si>
  <si>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</si>
  <si>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</si>
  <si>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</si>
  <si>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</si>
  <si>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</si>
  <si>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</si>
  <si>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</si>
  <si>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</si>
  <si>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</si>
  <si>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</si>
  <si>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</si>
  <si>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</si>
  <si>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</si>
  <si>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</si>
  <si>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</si>
  <si>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</si>
  <si>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</si>
  <si>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</si>
  <si>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</si>
  <si>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</si>
  <si>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</si>
  <si>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</si>
  <si>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</si>
  <si>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</si>
  <si>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</si>
  <si>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</si>
  <si>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</si>
  <si>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</si>
  <si>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</si>
  <si>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</si>
  <si>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</si>
  <si>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</si>
  <si>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</si>
  <si>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</si>
  <si>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</si>
  <si>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</si>
  <si>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</si>
  <si>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</si>
  <si>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</si>
  <si>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</si>
  <si>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</si>
  <si>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</si>
  <si>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</si>
  <si>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</si>
  <si>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</si>
  <si>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</si>
  <si>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</si>
  <si>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</si>
  <si>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</si>
  <si>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</si>
  <si>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</si>
  <si>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</si>
  <si>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</si>
  <si>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</si>
  <si>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</si>
  <si>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</si>
  <si>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</si>
  <si>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</si>
  <si>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</si>
  <si>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</si>
  <si>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</si>
  <si>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</si>
  <si>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</si>
  <si>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</si>
  <si>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</si>
  <si>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</si>
  <si>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</si>
  <si>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</si>
  <si>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</si>
  <si>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</si>
  <si>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</si>
  <si>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</si>
  <si>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</si>
  <si>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</si>
  <si>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</si>
  <si>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</si>
  <si>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</si>
  <si>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</si>
  <si>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</si>
  <si>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</si>
  <si>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</si>
  <si>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</si>
  <si>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</si>
  <si>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</si>
  <si>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</si>
  <si>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</si>
  <si>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</si>
  <si>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</si>
  <si>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</si>
  <si>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</si>
  <si>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</si>
  <si>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</si>
  <si>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</si>
  <si>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</si>
  <si>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</si>
  <si>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</si>
  <si>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</si>
  <si>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</si>
  <si>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</si>
  <si>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</si>
  <si>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</si>
  <si>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</si>
  <si>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</si>
  <si>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</si>
  <si>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</si>
  <si>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</si>
  <si>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</si>
  <si>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</si>
  <si>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</si>
  <si>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</si>
  <si>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</si>
  <si>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</si>
  <si>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</si>
  <si>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</si>
  <si>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</si>
  <si>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</si>
  <si>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</si>
  <si>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</si>
  <si>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</si>
  <si>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</si>
  <si>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</si>
  <si>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</si>
  <si>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</si>
  <si>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</si>
  <si>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</si>
  <si>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</si>
  <si>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</si>
  <si>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</si>
  <si>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</si>
  <si>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</si>
  <si>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</si>
  <si>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</si>
  <si>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</si>
  <si>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</si>
  <si>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</si>
  <si>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</si>
  <si>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</si>
  <si>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</si>
  <si>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</si>
  <si>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</si>
  <si>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</si>
  <si>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</si>
  <si>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</si>
  <si>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</si>
  <si>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</si>
  <si>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</si>
  <si>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</si>
  <si>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</si>
  <si>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</si>
  <si>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</si>
  <si>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</si>
  <si>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</si>
  <si>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</si>
  <si>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</si>
  <si>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</si>
  <si>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</si>
  <si>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</si>
  <si>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</si>
  <si>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</si>
  <si>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</si>
  <si>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</si>
  <si>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</si>
  <si>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</si>
  <si>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</si>
  <si>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</si>
  <si>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</si>
  <si>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</si>
  <si>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</si>
  <si>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</si>
  <si>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</si>
  <si>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</si>
  <si>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</si>
  <si>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</si>
  <si>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</si>
  <si>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</si>
  <si>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</si>
  <si>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</si>
  <si>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</si>
  <si>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</si>
  <si>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</si>
  <si>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</si>
  <si>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</si>
  <si>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</si>
  <si>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</si>
  <si>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</si>
  <si>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</si>
  <si>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</si>
  <si>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</si>
  <si>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</si>
  <si>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</si>
  <si>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</si>
  <si>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</si>
  <si>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</si>
  <si>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</si>
  <si>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</si>
  <si>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</si>
  <si>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</si>
  <si>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</si>
  <si>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</si>
  <si>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</si>
  <si>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</si>
  <si>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</si>
  <si>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</si>
  <si>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</si>
  <si>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</si>
  <si>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</si>
  <si>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</si>
  <si>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</si>
  <si>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</si>
  <si>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</si>
  <si>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</si>
  <si>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</si>
  <si>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</si>
  <si>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</si>
  <si>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</si>
  <si>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</si>
  <si>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</si>
  <si>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</si>
  <si>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</si>
  <si>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</si>
  <si>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</si>
  <si>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</si>
  <si>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</si>
  <si>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</si>
  <si>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</si>
  <si>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</si>
  <si>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</si>
  <si>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</si>
  <si>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</si>
  <si>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</si>
  <si>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</si>
  <si>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</si>
  <si>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</si>
  <si>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</si>
  <si>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</si>
  <si>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</si>
  <si>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</si>
  <si>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</si>
  <si>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</si>
  <si>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</si>
  <si>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</si>
  <si>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</si>
  <si>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</si>
  <si>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</si>
  <si>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</si>
  <si>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</si>
  <si>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</si>
  <si>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</si>
  <si>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</si>
  <si>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</si>
  <si>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</si>
  <si>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</si>
  <si>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</si>
  <si>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</si>
  <si>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</si>
  <si>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</si>
  <si>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</si>
  <si>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</si>
  <si>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</si>
  <si>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</si>
  <si>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</si>
  <si>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</si>
  <si>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</si>
  <si>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</si>
  <si>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</si>
  <si>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</si>
  <si>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</si>
  <si>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</si>
  <si>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</si>
  <si>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</si>
  <si>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</si>
  <si>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</si>
  <si>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</si>
  <si>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</si>
  <si>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</si>
  <si>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</si>
  <si>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</si>
  <si>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</si>
  <si>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</si>
  <si>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</si>
  <si>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</si>
  <si>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</si>
  <si>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</si>
  <si>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</si>
  <si>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</si>
  <si>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</si>
  <si>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</si>
  <si>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</si>
  <si>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</si>
  <si>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</si>
  <si>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</si>
  <si>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</si>
  <si>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</si>
  <si>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</si>
  <si>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</si>
  <si>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</si>
  <si>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</si>
  <si>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</si>
  <si>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</si>
  <si>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</si>
  <si>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</si>
  <si>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</si>
  <si>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</si>
  <si>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</si>
  <si>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</si>
  <si>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</si>
  <si>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</si>
  <si>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</si>
  <si>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</si>
  <si>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</si>
  <si>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</si>
  <si>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</si>
  <si>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</si>
  <si>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</si>
  <si>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</si>
  <si>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</si>
  <si>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</si>
  <si>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</si>
  <si>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</si>
  <si>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</si>
  <si>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</si>
  <si>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</si>
  <si>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</si>
  <si>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</si>
  <si>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</si>
  <si>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</si>
  <si>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</si>
  <si>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</si>
  <si>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</si>
  <si>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</si>
  <si>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</si>
  <si>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</si>
  <si>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</si>
  <si>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</si>
  <si>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</si>
  <si>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</si>
  <si>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</si>
  <si>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</si>
  <si>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</si>
  <si>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</si>
  <si>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</si>
  <si>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</si>
  <si>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</si>
  <si>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</si>
  <si>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</si>
  <si>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</si>
  <si>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</si>
  <si>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</si>
  <si>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</si>
  <si>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</si>
  <si>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</si>
  <si>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</si>
  <si>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</si>
  <si>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</si>
  <si>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</si>
  <si>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</si>
  <si>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</si>
  <si>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</si>
  <si>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</si>
  <si>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</si>
  <si>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</si>
  <si>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</si>
  <si>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</si>
  <si>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</si>
  <si>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</si>
  <si>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</si>
  <si>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</si>
  <si>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</si>
  <si>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</si>
  <si>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</si>
  <si>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</si>
  <si>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</si>
  <si>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</si>
  <si>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</si>
  <si>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</si>
  <si>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</si>
  <si>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</si>
  <si>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</si>
  <si>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</si>
  <si>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</si>
  <si>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</si>
  <si>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</si>
  <si>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</si>
  <si>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</si>
  <si>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</si>
  <si>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</si>
  <si>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</si>
  <si>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</si>
  <si>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</si>
  <si>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</si>
  <si>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</si>
  <si>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</si>
  <si>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</si>
  <si>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</si>
  <si>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</si>
  <si>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</si>
  <si>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</si>
  <si>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</si>
  <si>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</si>
  <si>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</si>
  <si>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</si>
  <si>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</si>
  <si>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</si>
  <si>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</si>
  <si>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</si>
  <si>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</si>
  <si>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</si>
  <si>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</si>
  <si>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</si>
  <si>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</si>
  <si>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</si>
  <si>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</si>
  <si>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</si>
  <si>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</si>
  <si>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</si>
  <si>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</si>
  <si>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</si>
  <si>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</si>
  <si>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</si>
  <si>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</si>
  <si>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</si>
  <si>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</si>
  <si>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</si>
  <si>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</si>
  <si>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</si>
  <si>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</si>
  <si>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</si>
  <si>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</si>
  <si>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</si>
  <si>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</si>
  <si>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</si>
  <si>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</si>
  <si>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</si>
  <si>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</si>
  <si>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</si>
  <si>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</si>
  <si>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</si>
  <si>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</si>
  <si>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</si>
  <si>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</si>
  <si>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</si>
  <si>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</si>
  <si>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</si>
  <si>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</si>
  <si>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</si>
  <si>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</si>
  <si>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</si>
  <si>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</si>
  <si>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</si>
  <si>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</si>
  <si>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</si>
  <si>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</si>
  <si>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</si>
  <si>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</si>
  <si>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</si>
  <si>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</si>
  <si>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</si>
  <si>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</si>
  <si>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</si>
  <si>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</si>
  <si>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</si>
  <si>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</si>
  <si>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</si>
  <si>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</si>
  <si>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</si>
  <si>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</si>
  <si>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</si>
  <si>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</si>
  <si>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</si>
  <si>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</si>
  <si>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</si>
  <si>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</si>
  <si>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</si>
  <si>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</si>
  <si>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</si>
  <si>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</si>
  <si>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</si>
  <si>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</si>
  <si>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</si>
  <si>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</si>
  <si>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</si>
  <si>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</si>
  <si>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</si>
  <si>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</si>
  <si>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</si>
  <si>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</si>
  <si>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</si>
  <si>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</si>
  <si>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</si>
  <si>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</si>
  <si>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</si>
  <si>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</si>
  <si>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</si>
  <si>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</si>
  <si>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</si>
  <si>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</si>
  <si>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</si>
  <si>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</si>
  <si>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</si>
  <si>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</si>
  <si>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</si>
  <si>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</si>
  <si>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</si>
  <si>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</si>
  <si>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</si>
  <si>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</si>
  <si>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</si>
  <si>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</si>
  <si>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</si>
  <si>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</si>
  <si>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</si>
  <si>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</si>
  <si>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</si>
  <si>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</si>
  <si>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</si>
  <si>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</si>
  <si>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</si>
  <si>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</si>
  <si>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</si>
  <si>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</si>
  <si>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</si>
  <si>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</si>
  <si>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</si>
  <si>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</si>
  <si>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</si>
  <si>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</si>
  <si>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</si>
  <si>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</si>
  <si>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</si>
  <si>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</si>
  <si>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</si>
  <si>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</si>
  <si>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</si>
  <si>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</si>
  <si>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</si>
  <si>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</si>
  <si>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</si>
  <si>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</si>
  <si>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</si>
  <si>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</si>
  <si>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</si>
  <si>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</si>
  <si>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</si>
  <si>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</si>
  <si>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</si>
  <si>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</si>
  <si>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</si>
  <si>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</si>
  <si>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</si>
  <si>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</si>
  <si>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</si>
  <si>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</si>
  <si>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</si>
  <si>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</si>
  <si>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</si>
  <si>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</si>
  <si>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</si>
  <si>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</si>
  <si>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</si>
  <si>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</si>
  <si>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</si>
  <si>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</si>
  <si>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</si>
  <si>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</si>
  <si>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</si>
  <si>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</si>
  <si>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</si>
  <si>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</si>
  <si>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</si>
  <si>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</si>
  <si>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</si>
  <si>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</si>
  <si>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</si>
  <si>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</si>
  <si>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</si>
  <si>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</si>
  <si>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</si>
  <si>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</si>
  <si>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</si>
  <si>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</si>
  <si>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</si>
  <si>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</si>
  <si>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</si>
  <si>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</si>
  <si>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</si>
  <si>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</si>
  <si>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</si>
  <si>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</si>
  <si>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</si>
  <si>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</si>
  <si>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</si>
  <si>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</si>
  <si>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</si>
  <si>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</si>
  <si>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</si>
  <si>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</si>
  <si>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</si>
  <si>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</si>
  <si>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</si>
  <si>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</si>
  <si>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</si>
  <si>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</si>
  <si>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</si>
  <si>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</si>
  <si>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</si>
  <si>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</si>
  <si>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</si>
  <si>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</si>
  <si>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</si>
  <si>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</si>
  <si>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</si>
  <si>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</si>
  <si>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</si>
  <si>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</si>
  <si>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</si>
  <si>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</si>
  <si>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</si>
  <si>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</si>
  <si>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</si>
  <si>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</si>
  <si>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</si>
  <si>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</si>
  <si>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</si>
  <si>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</si>
  <si>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</si>
  <si>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</si>
  <si>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</si>
  <si>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</si>
  <si>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</si>
  <si>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</si>
  <si>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</si>
  <si>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</si>
  <si>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</si>
  <si>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</si>
  <si>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</si>
  <si>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</si>
  <si>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</si>
  <si>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</si>
  <si>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</si>
  <si>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</si>
  <si>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</si>
  <si>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</si>
  <si>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</si>
  <si>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</si>
  <si>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</si>
  <si>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</si>
  <si>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</si>
  <si>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</si>
  <si>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</si>
  <si>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</si>
  <si>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</si>
  <si>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</si>
  <si>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</si>
  <si>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</si>
  <si>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</si>
  <si>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</si>
  <si>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</si>
  <si>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</si>
  <si>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</si>
  <si>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</si>
  <si>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</si>
  <si>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</si>
  <si>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</si>
  <si>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</si>
  <si>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</si>
  <si>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</si>
  <si>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</si>
  <si>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</si>
  <si>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</si>
  <si>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</si>
  <si>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</si>
  <si>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</si>
  <si>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</si>
  <si>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</si>
  <si>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</si>
  <si>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</si>
  <si>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</si>
  <si>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</si>
  <si>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</si>
  <si>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</si>
  <si>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</si>
  <si>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</si>
  <si>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</si>
  <si>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</si>
  <si>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</si>
  <si>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</si>
  <si>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</si>
  <si>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</si>
  <si>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</si>
  <si>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</si>
  <si>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</si>
  <si>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</si>
  <si>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</si>
  <si>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</si>
  <si>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</si>
  <si>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</si>
  <si>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</si>
  <si>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</si>
  <si>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</si>
  <si>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</si>
  <si>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</si>
  <si>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</si>
  <si>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</si>
  <si>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</si>
  <si>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</si>
  <si>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</si>
  <si>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</si>
  <si>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</si>
  <si>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</si>
  <si>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</si>
  <si>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</si>
  <si>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</si>
  <si>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</si>
  <si>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</si>
  <si>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</si>
  <si>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</si>
  <si>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</si>
  <si>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</si>
  <si>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</si>
  <si>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</si>
  <si>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</si>
  <si>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</si>
  <si>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</si>
  <si>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</si>
  <si>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</si>
  <si>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</si>
  <si>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</si>
  <si>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</si>
  <si>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</si>
  <si>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</si>
  <si>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</si>
  <si>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</si>
  <si>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</si>
  <si>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</si>
  <si>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</si>
  <si>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</si>
  <si>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</si>
  <si>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</si>
  <si>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</si>
  <si>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</si>
  <si>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</si>
  <si>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</si>
  <si>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</si>
  <si>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</si>
  <si>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</si>
  <si>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</si>
  <si>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</si>
  <si>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</si>
  <si>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</si>
  <si>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</si>
  <si>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</si>
  <si>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</si>
  <si>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</si>
  <si>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</si>
  <si>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</si>
  <si>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</si>
  <si>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</si>
  <si>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</si>
  <si>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</si>
  <si>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</si>
  <si>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</si>
  <si>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</si>
  <si>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</si>
  <si>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</si>
  <si>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</si>
  <si>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</si>
  <si>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</si>
  <si>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</si>
  <si>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</si>
  <si>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</si>
  <si>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</si>
  <si>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</si>
  <si>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</si>
  <si>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</si>
  <si>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</si>
  <si>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</si>
  <si>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</si>
  <si>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</si>
  <si>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</si>
  <si>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</si>
  <si>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</si>
  <si>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</si>
  <si>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</si>
  <si>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</si>
  <si>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</si>
  <si>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</si>
  <si>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</si>
  <si>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</si>
  <si>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</si>
  <si>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</si>
  <si>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</si>
  <si>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</si>
  <si>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</si>
  <si>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</si>
  <si>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</si>
  <si>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</si>
  <si>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</si>
  <si>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</si>
  <si>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</si>
  <si>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</si>
  <si>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</si>
  <si>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</si>
  <si>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</si>
  <si>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</si>
  <si>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</si>
  <si>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</si>
  <si>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</si>
  <si>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</si>
  <si>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</si>
  <si>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</si>
  <si>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</si>
  <si>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</si>
  <si>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</si>
  <si>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</si>
  <si>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</si>
  <si>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</si>
  <si>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</si>
  <si>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</si>
  <si>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</si>
  <si>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</si>
  <si>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</si>
  <si>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</si>
  <si>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</si>
  <si>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</si>
  <si>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</si>
  <si>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</si>
  <si>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</si>
  <si>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</si>
  <si>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</si>
  <si>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</si>
  <si>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</si>
  <si>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</si>
  <si>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</si>
  <si>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</si>
  <si>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</si>
  <si>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</si>
  <si>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</si>
  <si>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</si>
  <si>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</si>
  <si>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</si>
  <si>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</si>
  <si>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</si>
  <si>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</si>
  <si>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</si>
  <si>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</si>
  <si>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</si>
  <si>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</si>
  <si>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</si>
  <si>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</si>
  <si>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</si>
  <si>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</si>
  <si>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</si>
  <si>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</si>
  <si>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</si>
  <si>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</si>
  <si>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</si>
  <si>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</si>
  <si>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</si>
  <si>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</si>
  <si>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</si>
  <si>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</si>
  <si>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</si>
  <si>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</si>
  <si>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</si>
  <si>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</si>
  <si>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</si>
  <si>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</si>
  <si>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</si>
  <si>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</si>
  <si>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</si>
  <si>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</si>
  <si>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</si>
  <si>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</si>
  <si>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</si>
  <si>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</si>
  <si>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</si>
  <si>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</si>
  <si>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</si>
  <si>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</si>
  <si>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</si>
  <si>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</si>
  <si>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</si>
  <si>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</si>
  <si>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</si>
  <si>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</si>
  <si>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</si>
  <si>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</si>
  <si>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</si>
  <si>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</si>
  <si>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</si>
  <si>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</si>
  <si>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</si>
  <si>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</si>
  <si>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</si>
  <si>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</si>
  <si>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</si>
  <si>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</si>
  <si>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</si>
  <si>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</si>
  <si>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</si>
  <si>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</si>
  <si>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</si>
  <si>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</si>
  <si>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</si>
  <si>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</si>
  <si>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</si>
  <si>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</si>
  <si>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</si>
  <si>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</si>
  <si>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</si>
  <si>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</si>
  <si>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</si>
  <si>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</si>
  <si>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</si>
  <si>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</si>
  <si>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</si>
  <si>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</si>
  <si>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</si>
  <si>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</si>
  <si>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</si>
  <si>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</si>
  <si>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</si>
  <si>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</si>
  <si>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</si>
  <si>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</si>
  <si>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</si>
  <si>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</si>
  <si>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</si>
  <si>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</si>
  <si>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</si>
  <si>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</si>
  <si>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</si>
  <si>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</si>
  <si>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</si>
  <si>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</si>
  <si>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</si>
  <si>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</si>
  <si>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</si>
  <si>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</si>
  <si>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</si>
  <si>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</si>
  <si>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</si>
  <si>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</si>
  <si>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</si>
  <si>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</si>
  <si>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</si>
  <si>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</si>
  <si>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</si>
  <si>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</si>
  <si>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</si>
  <si>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</si>
  <si>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</si>
  <si>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</si>
  <si>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</si>
  <si>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</si>
  <si>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</si>
  <si>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</si>
  <si>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</si>
  <si>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</si>
  <si>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</si>
  <si>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</si>
  <si>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</si>
  <si>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</si>
  <si>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</si>
  <si>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</si>
  <si>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</si>
  <si>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</si>
  <si>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</si>
  <si>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</si>
  <si>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</si>
  <si>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</si>
  <si>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</si>
  <si>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</si>
  <si>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</si>
  <si>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</si>
  <si>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</si>
  <si>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</si>
  <si>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</si>
  <si>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</si>
  <si>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</si>
  <si>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</si>
  <si>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</si>
  <si>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</si>
  <si>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</si>
  <si>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</si>
  <si>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</si>
  <si>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</si>
  <si>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</si>
  <si>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</si>
  <si>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</si>
  <si>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</si>
  <si>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</si>
  <si>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</si>
  <si>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</si>
  <si>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</si>
  <si>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</si>
  <si>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</si>
  <si>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</si>
  <si>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</si>
  <si>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</si>
  <si>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</si>
  <si>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</si>
  <si>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</si>
  <si>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</si>
  <si>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</si>
  <si>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</si>
  <si>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</si>
  <si>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</si>
  <si>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</si>
  <si>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</si>
  <si>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</si>
  <si>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</si>
  <si>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</si>
  <si>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</si>
  <si>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</si>
  <si>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</si>
  <si>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</si>
  <si>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</si>
  <si>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</si>
  <si>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</si>
  <si>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</si>
  <si>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</si>
  <si>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</si>
  <si>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</si>
  <si>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</si>
  <si>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</si>
  <si>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</si>
  <si>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</si>
  <si>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</si>
  <si>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</si>
  <si>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</si>
  <si>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</si>
  <si>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</si>
  <si>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</si>
  <si>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</si>
  <si>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</si>
  <si>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</si>
  <si>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</si>
  <si>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</si>
  <si>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</si>
  <si>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</si>
  <si>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</si>
  <si>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</si>
  <si>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</si>
  <si>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</si>
  <si>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</si>
  <si>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</si>
  <si>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</si>
  <si>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</si>
  <si>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</si>
  <si>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</si>
  <si>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</si>
  <si>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</si>
  <si>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</si>
  <si>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</si>
  <si>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</si>
  <si>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</si>
  <si>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</si>
  <si>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</si>
  <si>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</si>
  <si>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</si>
  <si>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</si>
  <si>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</si>
  <si>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</si>
  <si>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</si>
  <si>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</si>
  <si>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</si>
  <si>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</si>
  <si>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</si>
  <si>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</si>
  <si>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</si>
  <si>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</si>
  <si>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</si>
  <si>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</si>
  <si>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</si>
  <si>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</si>
  <si>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</si>
  <si>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</si>
  <si>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</si>
  <si>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</si>
  <si>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</si>
  <si>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</si>
  <si>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</si>
  <si>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</si>
  <si>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</si>
  <si>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</si>
  <si>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</si>
  <si>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</si>
  <si>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</si>
  <si>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</si>
  <si>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</si>
  <si>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</si>
  <si>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</si>
  <si>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</si>
  <si>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</si>
  <si>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</si>
  <si>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</si>
  <si>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</si>
  <si>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</si>
  <si>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</si>
  <si>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</si>
  <si>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</si>
  <si>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</si>
  <si>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</si>
  <si>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</si>
  <si>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</si>
  <si>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</si>
  <si>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</si>
  <si>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</si>
  <si>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</si>
  <si>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</si>
  <si>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</si>
  <si>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</si>
  <si>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</si>
  <si>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</si>
  <si>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</si>
  <si>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</si>
  <si>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</si>
  <si>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</si>
  <si>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</si>
  <si>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</si>
  <si>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</si>
  <si>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</si>
  <si>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</si>
  <si>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</si>
  <si>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</si>
  <si>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</si>
  <si>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</si>
  <si>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</si>
  <si>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</si>
  <si>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</si>
  <si>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</si>
  <si>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</si>
  <si>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</si>
  <si>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</si>
  <si>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</si>
  <si>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</si>
  <si>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</si>
  <si>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</si>
  <si>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</si>
  <si>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</si>
  <si>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</si>
  <si>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</si>
  <si>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</si>
  <si>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</si>
  <si>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</si>
  <si>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</si>
  <si>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</si>
  <si>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</si>
  <si>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</si>
  <si>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</si>
  <si>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</si>
  <si>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</si>
  <si>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</si>
  <si>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</si>
  <si>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</si>
  <si>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</si>
  <si>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</si>
  <si>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</si>
  <si>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</si>
  <si>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</si>
  <si>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</si>
  <si>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</si>
  <si>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</si>
  <si>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</si>
  <si>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</si>
  <si>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</si>
  <si>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</si>
  <si>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</si>
  <si>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</si>
  <si>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</si>
  <si>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</si>
  <si>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</si>
  <si>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</si>
  <si>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</si>
  <si>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</si>
  <si>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</si>
  <si>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</si>
  <si>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</si>
  <si>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</si>
  <si>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</si>
  <si>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</si>
  <si>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</si>
  <si>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</si>
  <si>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</si>
  <si>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</si>
  <si>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</si>
  <si>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</si>
  <si>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</si>
  <si>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</si>
  <si>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</si>
  <si>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</si>
  <si>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</si>
  <si>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</si>
  <si>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</si>
  <si>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</si>
  <si>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</si>
  <si>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</si>
  <si>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</si>
  <si>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</si>
  <si>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</si>
  <si>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</si>
  <si>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</si>
  <si>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</si>
  <si>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</si>
  <si>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</si>
  <si>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</si>
  <si>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</si>
  <si>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</si>
  <si>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</si>
  <si>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</si>
  <si>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</si>
  <si>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</si>
  <si>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</si>
  <si>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</si>
  <si>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</si>
  <si>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</si>
  <si>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</si>
  <si>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</si>
  <si>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</si>
  <si>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</si>
  <si>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</si>
  <si>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</si>
  <si>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</si>
  <si>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</si>
  <si>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</si>
  <si>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</si>
  <si>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</si>
  <si>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</si>
  <si>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</si>
  <si>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</si>
  <si>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</si>
  <si>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</si>
  <si>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</si>
  <si>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</si>
  <si>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</si>
  <si>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</si>
  <si>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</si>
  <si>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</si>
  <si>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</si>
  <si>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</si>
  <si>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</si>
  <si>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</si>
  <si>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</si>
  <si>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</si>
  <si>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</si>
  <si>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</si>
  <si>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</si>
  <si>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</si>
  <si>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</si>
  <si>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</si>
  <si>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</si>
  <si>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</si>
  <si>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</si>
  <si>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</si>
  <si>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</si>
  <si>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</si>
  <si>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</si>
  <si>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</si>
  <si>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</si>
  <si>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</si>
  <si>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</si>
  <si>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</si>
  <si>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</si>
  <si>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</si>
  <si>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</si>
  <si>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</si>
  <si>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</si>
  <si>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</si>
  <si>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</si>
  <si>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</si>
  <si>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</si>
  <si>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</si>
  <si>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</si>
  <si>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</si>
  <si>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</si>
  <si>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</si>
  <si>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</si>
  <si>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</si>
  <si>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</si>
  <si>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</si>
  <si>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</si>
  <si>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</si>
  <si>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</si>
  <si>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</si>
  <si>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</si>
  <si>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</si>
  <si>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</si>
  <si>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</si>
  <si>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</si>
  <si>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</si>
  <si>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</si>
  <si>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</si>
  <si>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</si>
  <si>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</si>
  <si>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</si>
  <si>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</si>
  <si>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</si>
  <si>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</si>
  <si>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</si>
  <si>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</si>
  <si>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</si>
  <si>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</si>
  <si>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</si>
  <si>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</si>
  <si>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</si>
  <si>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</si>
  <si>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</si>
  <si>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</si>
  <si>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</si>
  <si>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</si>
  <si>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</si>
  <si>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</si>
  <si>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</si>
  <si>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</si>
  <si>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</si>
  <si>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</si>
  <si>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</si>
  <si>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</si>
  <si>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</si>
  <si>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</si>
  <si>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</si>
  <si>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</si>
  <si>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</si>
  <si>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</si>
  <si>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</si>
  <si>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</si>
  <si>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</si>
  <si>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</si>
  <si>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</si>
  <si>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</si>
  <si>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</si>
  <si>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</si>
  <si>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</si>
  <si>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</si>
  <si>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</si>
  <si>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</si>
  <si>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</si>
  <si>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</si>
  <si>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</si>
  <si>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</si>
  <si>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</si>
  <si>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</si>
  <si>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</si>
  <si>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</si>
  <si>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</si>
  <si>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</si>
  <si>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</si>
  <si>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</si>
  <si>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</si>
  <si>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</si>
  <si>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</si>
  <si>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</si>
  <si>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</si>
  <si>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</si>
  <si>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</si>
  <si>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</si>
  <si>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</si>
  <si>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</si>
  <si>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</si>
  <si>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</si>
  <si>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</si>
  <si>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</si>
  <si>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</si>
  <si>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</si>
  <si>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</si>
  <si>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</si>
  <si>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</si>
  <si>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</si>
  <si>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</si>
  <si>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</si>
  <si>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</si>
  <si>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</si>
  <si>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</si>
  <si>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</si>
  <si>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</si>
  <si>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</si>
  <si>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</si>
  <si>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</si>
  <si>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</si>
  <si>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</si>
  <si>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</si>
  <si>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</si>
  <si>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</si>
  <si>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</si>
  <si>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</si>
  <si>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</si>
  <si>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</si>
  <si>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</si>
  <si>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</si>
  <si>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</si>
  <si>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</si>
  <si>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</si>
  <si>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</si>
  <si>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</si>
  <si>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</si>
  <si>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</si>
  <si>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</si>
  <si>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</si>
  <si>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</si>
  <si>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</si>
  <si>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</si>
  <si>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</si>
  <si>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</si>
  <si>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</si>
  <si>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</si>
  <si>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</si>
  <si>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</si>
  <si>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</si>
  <si>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</si>
  <si>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</si>
  <si>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</si>
  <si>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</si>
  <si>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</si>
  <si>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</si>
  <si>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</si>
  <si>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</si>
  <si>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</si>
  <si>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</si>
  <si>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</si>
  <si>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</si>
  <si>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</si>
  <si>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</si>
  <si>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</si>
  <si>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</si>
  <si>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</si>
  <si>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</si>
  <si>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</si>
  <si>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peter.preisig@stanzwerk.com</t>
  </si>
  <si>
    <t>Peter Preisig</t>
  </si>
  <si>
    <t>+41 62 737 5605</t>
  </si>
  <si>
    <t>480 603 612</t>
  </si>
  <si>
    <t>DUNS</t>
  </si>
  <si>
    <t>Quellmattstrasse 75, 5035 Unterentfelden</t>
  </si>
  <si>
    <t>Stanzwerk AG</t>
  </si>
  <si>
    <t>Umwerltbeauftragter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</si>
</sst>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peter.preisig@stanzwerk.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2"/>
      <c r="B2" s="1" t="s">
        <v>1</v>
      </c>
      <c r="C2" s="2"/>
      <c r="D2" s="145"/>
      <c r="E2" s="2"/>
      <c r="F2" s="2"/>
      <c r="G2" s="24"/>
    </row>
    <row r="3" spans="1:7">
      <c r="A3" s="452"/>
      <c r="B3" s="2" t="s">
        <v>2</v>
      </c>
      <c r="C3" s="1"/>
      <c r="D3" s="146"/>
      <c r="E3" s="2"/>
      <c r="F3" s="1"/>
      <c r="G3" s="24"/>
    </row>
    <row r="4" spans="1:7" ht="15">
      <c r="A4" s="452"/>
      <c r="B4" s="182" t="s">
        <v>3</v>
      </c>
      <c r="C4" s="183"/>
      <c r="D4" s="184"/>
      <c r="E4" s="2"/>
      <c r="F4" s="183"/>
      <c r="G4" s="24"/>
    </row>
    <row r="5" spans="1:7">
      <c r="A5" s="452"/>
      <c r="B5" s="188" t="s">
        <v>4</v>
      </c>
      <c r="C5" s="185"/>
      <c r="D5" s="186"/>
      <c r="E5" s="2"/>
      <c r="F5" s="185"/>
      <c r="G5" s="24"/>
    </row>
    <row r="6" spans="1:7">
      <c r="A6" s="452"/>
      <c r="B6" s="2"/>
      <c r="C6" s="2"/>
      <c r="D6" s="145"/>
      <c r="E6" s="2"/>
      <c r="F6" s="2"/>
      <c r="G6" s="24"/>
    </row>
    <row r="7" spans="1:7">
      <c r="A7" s="452"/>
      <c r="B7" s="2"/>
      <c r="C7" s="2"/>
      <c r="D7" s="145"/>
      <c r="E7" s="2"/>
      <c r="F7" s="2"/>
      <c r="G7" s="24"/>
    </row>
    <row r="8" spans="1:7">
      <c r="A8" s="452"/>
      <c r="B8" s="2"/>
      <c r="C8" s="2"/>
      <c r="D8" s="145"/>
      <c r="E8" s="2"/>
      <c r="F8" s="2"/>
      <c r="G8" s="24"/>
    </row>
    <row r="9" spans="1:7" ht="20.25" customHeight="1">
      <c r="A9" s="452"/>
      <c r="B9" s="454" t="s">
        <v>5</v>
      </c>
      <c r="C9" s="454"/>
      <c r="D9" s="454"/>
      <c r="E9" s="454"/>
      <c r="F9" s="454"/>
      <c r="G9" s="24"/>
    </row>
    <row r="10" spans="1:7" ht="27" customHeight="1">
      <c r="A10" s="452"/>
      <c r="B10" s="455" t="s">
        <v>6</v>
      </c>
      <c r="C10" s="455"/>
      <c r="D10" s="455"/>
      <c r="E10" s="455"/>
      <c r="F10" s="455"/>
      <c r="G10" s="24"/>
    </row>
    <row r="11" spans="1:7" ht="82.5" customHeight="1">
      <c r="A11" s="452"/>
      <c r="B11" s="456"/>
      <c r="C11" s="456"/>
      <c r="D11" s="456"/>
      <c r="E11" s="456"/>
      <c r="F11" s="456"/>
      <c r="G11" s="24"/>
    </row>
    <row r="12" spans="1:7" ht="22.5">
      <c r="A12" s="452"/>
      <c r="B12" s="172" t="s">
        <v>7</v>
      </c>
      <c r="C12" s="173" t="s">
        <v>8</v>
      </c>
      <c r="D12" s="174" t="s">
        <v>9</v>
      </c>
      <c r="E12" s="173" t="s">
        <v>10</v>
      </c>
      <c r="F12" s="173" t="s">
        <v>11</v>
      </c>
      <c r="G12" s="24"/>
    </row>
    <row r="13" spans="1:7" ht="67.5">
      <c r="A13" s="452"/>
      <c r="B13" s="285">
        <v>1</v>
      </c>
      <c r="C13" s="223" t="s">
        <v>12</v>
      </c>
      <c r="D13" s="224">
        <v>44489</v>
      </c>
      <c r="E13" s="223" t="s">
        <v>12216</v>
      </c>
      <c r="F13" s="225" t="s">
        <v>12225</v>
      </c>
      <c r="G13" s="24"/>
    </row>
    <row r="14" spans="1:7" ht="67.5">
      <c r="A14" s="452"/>
      <c r="B14" s="222">
        <v>1.01</v>
      </c>
      <c r="C14" s="223" t="s">
        <v>12</v>
      </c>
      <c r="D14" s="224">
        <v>44523</v>
      </c>
      <c r="E14" s="223" t="s">
        <v>12217</v>
      </c>
      <c r="F14" s="225" t="s">
        <v>12225</v>
      </c>
      <c r="G14" s="24"/>
    </row>
    <row r="15" spans="1:7" ht="67.5">
      <c r="A15" s="452"/>
      <c r="B15" s="222">
        <v>1.02</v>
      </c>
      <c r="C15" s="223" t="s">
        <v>12</v>
      </c>
      <c r="D15" s="224">
        <v>44553</v>
      </c>
      <c r="E15" s="223" t="s">
        <v>12218</v>
      </c>
      <c r="F15" s="225" t="s">
        <v>12225</v>
      </c>
      <c r="G15" s="24"/>
    </row>
    <row r="16" spans="1:7" ht="90">
      <c r="A16" s="452"/>
      <c r="B16" s="222">
        <v>1.1000000000000001</v>
      </c>
      <c r="C16" s="223" t="s">
        <v>12</v>
      </c>
      <c r="D16" s="224">
        <v>44848</v>
      </c>
      <c r="E16" s="223" t="s">
        <v>12219</v>
      </c>
      <c r="F16" s="225" t="s">
        <v>12226</v>
      </c>
      <c r="G16" s="24"/>
    </row>
    <row r="17" spans="1:7" ht="56.25">
      <c r="A17" s="452"/>
      <c r="B17" s="222">
        <v>1.1100000000000001</v>
      </c>
      <c r="C17" s="223" t="s">
        <v>12</v>
      </c>
      <c r="D17" s="224">
        <v>44869</v>
      </c>
      <c r="E17" s="223" t="s">
        <v>12220</v>
      </c>
      <c r="F17" s="225" t="s">
        <v>12226</v>
      </c>
      <c r="G17" s="24"/>
    </row>
    <row r="18" spans="1:7" ht="56.25">
      <c r="A18" s="452"/>
      <c r="B18" s="222">
        <v>1.2</v>
      </c>
      <c r="C18" s="223" t="s">
        <v>12</v>
      </c>
      <c r="D18" s="224">
        <v>45058</v>
      </c>
      <c r="E18" s="223" t="s">
        <v>12269</v>
      </c>
      <c r="F18" s="225" t="s">
        <v>12227</v>
      </c>
      <c r="G18" s="24"/>
    </row>
    <row r="19" spans="1:7" ht="56.25">
      <c r="A19" s="452"/>
      <c r="B19" s="222">
        <v>1.3</v>
      </c>
      <c r="C19" s="223" t="s">
        <v>12</v>
      </c>
      <c r="D19" s="224">
        <v>45408</v>
      </c>
      <c r="E19" s="286" t="s">
        <v>20008</v>
      </c>
      <c r="F19" s="225" t="s">
        <v>12270</v>
      </c>
      <c r="G19" s="24"/>
    </row>
    <row r="20" spans="1:7" ht="56.25">
      <c r="A20" s="452"/>
      <c r="B20" s="291" t="s">
        <v>18642</v>
      </c>
      <c r="C20" s="223" t="s">
        <v>12</v>
      </c>
      <c r="D20" s="224">
        <v>45772</v>
      </c>
      <c r="E20" s="286" t="s">
        <v>19186</v>
      </c>
      <c r="F20" s="225" t="s">
        <v>19309</v>
      </c>
      <c r="G20" s="24"/>
    </row>
    <row r="21" spans="1:7" ht="78.75">
      <c r="A21" s="452"/>
      <c r="B21" s="291" t="s">
        <v>20112</v>
      </c>
      <c r="C21" s="223" t="s">
        <v>12</v>
      </c>
      <c r="D21" s="384">
        <v>45947</v>
      </c>
      <c r="E21" s="385" t="s">
        <v>20116</v>
      </c>
      <c r="F21" s="225" t="s">
        <v>20111</v>
      </c>
      <c r="G21" s="24"/>
    </row>
    <row r="22" spans="1:7" ht="13.5" thickBot="1">
      <c r="A22" s="453"/>
      <c r="B22" s="457" t="str">
        <f ca="1">OFFSET(L!$C$1,MATCH("General"&amp;"Cpy",L!$A:$A,0)-1,SL,,)</f>
        <v>© 2025 Responsible Minerals Initiative. All rights reserved.</v>
      </c>
      <c r="C22" s="457"/>
      <c r="D22" s="457"/>
      <c r="E22" s="457"/>
      <c r="F22" s="457"/>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7723B45C-2501-439D-857F-90AE3F35750A}"/>
    </customSheetView>
    <customSheetView guid="{4BDF1A28-30D5-449D-B20E-D6C97EF9FAE1}" showAutoFilter="1">
      <selection activeCell="C174" sqref="C174"/>
      <pageMargins left="0" right="0" top="0" bottom="0" header="0" footer="0"/>
      <pageSetup paperSize="9" orientation="portrait"/>
      <autoFilter ref="B1:N1" xr:uid="{4CF627A0-28FF-4E6F-AE77-2B2C4D079A3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1EC2C9B-AF52-4364-BFBC-13027376C112}"/>
    </customSheetView>
    <customSheetView guid="{4BDF1A28-30D5-449D-B20E-D6C97EF9FAE1}" showAutoFilter="1">
      <selection activeCell="C1" sqref="C1:D65536"/>
      <pageMargins left="0" right="0" top="0" bottom="0" header="0" footer="0"/>
      <pageSetup orientation="portrait"/>
      <autoFilter ref="B1:C1" xr:uid="{ED53BC71-A654-4DD8-9E83-A150C9E87BC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7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45">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35">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2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20">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7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75">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5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105">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5">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45">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15">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75">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45">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60">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45">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30">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9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90">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10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15">
      <c r="A65" s="217" t="str">
        <f ca="1">OFFSET(L!$C$1,MATCH("Instructions"&amp;ADDRESS(ROW(),COLUMN(),4),L!$A:$A,0)-1,SL,,)</f>
        <v>Instructions for completing the Mine List Tab.
Provide answers in ENGLISH only</v>
      </c>
      <c r="B65" s="178"/>
    </row>
    <row r="66" spans="1:2" ht="45">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60">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30">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30">
      <c r="A72" s="92" t="str">
        <f ca="1">OFFSET(L!$C$1,MATCH("Instructions"&amp;ADDRESS(ROW(),COLUMN(),4),L!$A:$A,0)-1,SL,,)</f>
        <v>7. Mine Facility Street -  Provide the street name on which the mine is located. This field is optional.</v>
      </c>
      <c r="B72" s="178"/>
    </row>
    <row r="73" spans="1:2" ht="30">
      <c r="A73" s="92" t="str">
        <f ca="1">OFFSET(L!$C$1,MATCH("Instructions"&amp;ADDRESS(ROW(),COLUMN(),4),L!$A:$A,0)-1,SL,,)</f>
        <v>8. Mine Facility City – Provide the city name of where the mine facility is located.</v>
      </c>
      <c r="B73" s="178"/>
    </row>
    <row r="74" spans="1:2" ht="30">
      <c r="A74" s="92" t="str">
        <f ca="1">OFFSET(L!$C$1,MATCH("Instructions"&amp;ADDRESS(ROW(),COLUMN(),4),L!$A:$A,0)-1,SL,,)</f>
        <v>9. Mine Facility Location: State/Province, if applicable – Provide the state or province where the mine facility is located.</v>
      </c>
      <c r="B74" s="178"/>
    </row>
    <row r="75" spans="1:2" ht="12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50">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75">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75">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5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30">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8"/>
      <c r="B1" s="459"/>
      <c r="C1" s="459"/>
      <c r="D1" s="460"/>
    </row>
    <row r="2" spans="1:8" ht="15">
      <c r="A2" s="175"/>
      <c r="B2" s="176" t="str">
        <f ca="1">OFFSET(L!$C$1,MATCH("Definitions"&amp;ADDRESS(ROW(),COLUMN(),4),L!$A:$A,0)-1,SL,,)</f>
        <v>ITEM</v>
      </c>
      <c r="C2" s="176" t="str">
        <f ca="1">OFFSET(L!$C$1,MATCH("Definitions"&amp;ADDRESS(ROW(),COLUMN(),4),L!$A:$A,0)-1,SL,,)</f>
        <v>DEFINITION</v>
      </c>
      <c r="D2" s="462"/>
      <c r="E2" s="177"/>
    </row>
    <row r="3" spans="1:8" ht="60">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2"/>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2"/>
      <c r="E4" s="178" t="s">
        <v>13</v>
      </c>
    </row>
    <row r="5" spans="1:8" ht="75">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2"/>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2"/>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2"/>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2"/>
      <c r="E8" s="178"/>
    </row>
    <row r="9" spans="1:8" ht="75">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2"/>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2"/>
      <c r="E10" s="178" t="s">
        <v>16</v>
      </c>
    </row>
    <row r="11" spans="1:8" ht="9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2"/>
      <c r="E11" s="178" t="s">
        <v>15</v>
      </c>
      <c r="H11" s="155">
        <v>14</v>
      </c>
    </row>
    <row r="12" spans="1:8" ht="45">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2"/>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2"/>
      <c r="E13" s="178"/>
    </row>
    <row r="14" spans="1:8" ht="13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2"/>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2"/>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2"/>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2"/>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2"/>
      <c r="E18" s="178"/>
    </row>
    <row r="19" spans="1:5" ht="13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2"/>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2"/>
      <c r="E20" s="178"/>
    </row>
    <row r="21" spans="1:5" ht="13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2"/>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2"/>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2"/>
      <c r="E23" s="178"/>
    </row>
    <row r="24" spans="1:5" ht="18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2"/>
      <c r="E24" s="178" t="s">
        <v>15</v>
      </c>
    </row>
    <row r="25" spans="1:5" ht="16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2"/>
      <c r="E25" s="178" t="s">
        <v>13</v>
      </c>
    </row>
    <row r="26" spans="1:5" ht="90">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2"/>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2"/>
      <c r="E27" s="178"/>
    </row>
    <row r="28" spans="1:5" ht="15">
      <c r="A28" s="175"/>
      <c r="B28" s="464" t="str">
        <f ca="1">OFFSET(L!$C$1,MATCH("Definitions"&amp;ADDRESS(ROW(),COLUMN(),4),L!$A:$A,0)-1,SL,,)</f>
        <v>* Please consult the EMRT Completion Guide for additional details on primary and secondary sources for this mineral.</v>
      </c>
      <c r="C28" s="464"/>
      <c r="D28" s="462"/>
      <c r="E28" s="178"/>
    </row>
    <row r="29" spans="1:5" ht="15">
      <c r="A29" s="175"/>
      <c r="B29" s="461" t="str">
        <f ca="1">OFFSET(L!$C$1,MATCH("General"&amp;"Cpy",L!$A:$A,0)-1,SL,,)</f>
        <v>© 2025 Responsible Minerals Initiative. All rights reserved.</v>
      </c>
      <c r="C29" s="461"/>
      <c r="D29" s="462"/>
      <c r="E29" s="178"/>
    </row>
    <row r="30" spans="1:5" ht="13.5" thickBot="1">
      <c r="A30" s="179"/>
      <c r="B30" s="180"/>
      <c r="C30" s="180"/>
      <c r="D30" s="463"/>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5"/>
      <c r="B1" s="426"/>
      <c r="C1" s="426"/>
      <c r="D1" s="426"/>
      <c r="E1" s="426"/>
      <c r="F1" s="426"/>
      <c r="G1" s="426"/>
      <c r="H1" s="426"/>
      <c r="I1" s="426"/>
      <c r="J1" s="426"/>
      <c r="K1" s="427"/>
      <c r="L1" s="101"/>
      <c r="P1" s="2"/>
      <c r="Q1" s="2"/>
      <c r="R1" s="2"/>
      <c r="S1" s="2"/>
      <c r="T1" s="2"/>
      <c r="U1" s="2"/>
      <c r="V1" s="2"/>
      <c r="W1" s="2"/>
      <c r="X1" s="2"/>
      <c r="Y1" s="2"/>
      <c r="Z1" s="2"/>
      <c r="AA1" s="2"/>
      <c r="AB1" s="2"/>
      <c r="AC1" s="2"/>
      <c r="AD1" s="2"/>
      <c r="AE1" s="2"/>
      <c r="AF1" s="2"/>
      <c r="AG1" s="2"/>
      <c r="AH1" s="2"/>
    </row>
    <row r="2" spans="1:34" ht="81.75" customHeight="1">
      <c r="A2" s="27"/>
      <c r="B2" s="281"/>
      <c r="C2" s="28"/>
      <c r="D2" s="428" t="str">
        <f ca="1">OFFSET(L!$C$1,MATCH("Declaration"&amp;ADDRESS(ROW(),COLUMN(),4),L!$A:$A,0)-1,SL,,)</f>
        <v>Extended Minerals Reporting Template (EMRT)</v>
      </c>
      <c r="E2" s="429"/>
      <c r="F2" s="429"/>
      <c r="G2" s="429"/>
      <c r="H2" s="429"/>
      <c r="I2" s="429"/>
      <c r="J2" s="43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09"/>
      <c r="F3" s="410"/>
      <c r="G3" s="410"/>
      <c r="H3" s="410"/>
      <c r="I3" s="410"/>
      <c r="J3" s="383" t="s">
        <v>20117</v>
      </c>
      <c r="K3" s="29"/>
      <c r="L3" s="101"/>
      <c r="P3" s="38">
        <f>MATCH($D$3,LN,0)</f>
        <v>1</v>
      </c>
    </row>
    <row r="4" spans="1:34" ht="15.75">
      <c r="A4" s="27"/>
      <c r="B4" s="434" t="str">
        <f ca="1">OFFSET(L!$C$1,MATCH("Declaration"&amp;ADDRESS(ROW(),COLUMN(),4),L!$A:$A,0)-1,SL,,)</f>
        <v>The purpose of this document is to collect sourcing information on below minerals.</v>
      </c>
      <c r="C4" s="434"/>
      <c r="D4" s="434"/>
      <c r="E4" s="434"/>
      <c r="F4" s="434"/>
      <c r="G4" s="434"/>
      <c r="H4" s="434"/>
      <c r="I4" s="438" t="str">
        <f ca="1">OFFSET(L!$C$1,MATCH("Declaration"&amp;ADDRESS(ROW(),COLUMN(),4),L!$A:$A,0)-1,SL,,)</f>
        <v>Link to Terms &amp; Conditions</v>
      </c>
      <c r="J4" s="438"/>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29"/>
      <c r="L6" s="103" t="s">
        <v>18</v>
      </c>
      <c r="P6" s="2"/>
      <c r="Q6" s="2"/>
      <c r="R6" s="2"/>
      <c r="S6" s="2"/>
      <c r="T6" s="2"/>
      <c r="U6" s="2"/>
      <c r="V6" s="2"/>
      <c r="W6" s="2"/>
      <c r="X6" s="2"/>
      <c r="Y6" s="2"/>
      <c r="Z6" s="2"/>
      <c r="AA6" s="2"/>
      <c r="AB6" s="2"/>
      <c r="AC6" s="2"/>
      <c r="AD6" s="2"/>
      <c r="AE6" s="2"/>
      <c r="AF6" s="2"/>
      <c r="AG6" s="2"/>
      <c r="AH6" s="2"/>
    </row>
    <row r="7" spans="1:34" ht="15.75">
      <c r="A7" s="27"/>
      <c r="B7" s="439" t="str">
        <f ca="1">OFFSET(L!$C$1,MATCH("Declaration"&amp;ADDRESS(ROW(),COLUMN(),4),L!$A:$A,0)-1,SL,,)</f>
        <v>Company Information</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31" t="s">
        <v>20167</v>
      </c>
      <c r="E8" s="432"/>
      <c r="F8" s="432"/>
      <c r="G8" s="432"/>
      <c r="H8" s="432"/>
      <c r="I8" s="432"/>
      <c r="J8" s="43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15" t="s">
        <v>19</v>
      </c>
      <c r="E9" s="416"/>
      <c r="F9" s="416"/>
      <c r="G9" s="41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0" t="str">
        <f ca="1">OFFSET(L!$C$1,MATCH("Declaration"&amp;ADDRESS(ROW(),COLUMN(),4)&amp;LEFT($D$9,1),L!$A:$A,0)-1,SL,,)</f>
        <v>Description of Scope:</v>
      </c>
      <c r="C10" s="111"/>
      <c r="D10" s="435"/>
      <c r="E10" s="436"/>
      <c r="F10" s="436"/>
      <c r="G10" s="436"/>
      <c r="H10" s="436"/>
      <c r="I10" s="436"/>
      <c r="J10" s="437"/>
      <c r="K10" s="29"/>
      <c r="L10" s="103"/>
      <c r="Q10" s="2"/>
      <c r="R10" s="2"/>
      <c r="S10" s="2"/>
      <c r="T10" s="2"/>
      <c r="U10" s="2"/>
      <c r="V10" s="2"/>
      <c r="W10" s="2"/>
      <c r="X10" s="2"/>
      <c r="Y10" s="2"/>
      <c r="Z10" s="2"/>
      <c r="AA10" s="2"/>
      <c r="AB10" s="2"/>
      <c r="AC10" s="2"/>
      <c r="AD10" s="2"/>
      <c r="AE10" s="2"/>
      <c r="AF10" s="2"/>
      <c r="AG10" s="2"/>
      <c r="AH10" s="2"/>
    </row>
    <row r="11" spans="1:34" ht="15.75">
      <c r="A11" s="31"/>
      <c r="B11" s="441"/>
      <c r="C11" s="111"/>
      <c r="D11" s="442" t="str">
        <f ca="1">IF(D9=Q9,OFFSET(L!$C$1,MATCH("Declaration"&amp;ADDRESS(ROW(),COLUMN(),4),L!$A:$A,0)-1,SL,,),"")</f>
        <v/>
      </c>
      <c r="E11" s="443"/>
      <c r="F11" s="443"/>
      <c r="G11" s="443"/>
      <c r="H11" s="443"/>
      <c r="I11" s="443"/>
      <c r="J11" s="444"/>
      <c r="K11" s="29"/>
      <c r="L11" s="103"/>
      <c r="Q11" s="2"/>
      <c r="R11" s="2"/>
      <c r="S11" s="2"/>
      <c r="T11" s="2"/>
      <c r="U11" s="2"/>
      <c r="V11" s="2"/>
      <c r="W11" s="2"/>
      <c r="X11" s="2"/>
      <c r="Y11" s="2"/>
      <c r="Z11" s="2"/>
      <c r="AA11" s="366" t="s">
        <v>19179</v>
      </c>
      <c r="AB11" s="2"/>
      <c r="AC11" s="2"/>
      <c r="AD11" s="2"/>
      <c r="AE11" s="2"/>
      <c r="AF11" s="2"/>
      <c r="AG11" s="2"/>
      <c r="AH11" s="2"/>
    </row>
    <row r="12" spans="1:34" ht="31.5">
      <c r="A12" s="31"/>
      <c r="B12" s="382" t="str">
        <f ca="1">OFFSET(L!$C$1,MATCH("Declaration"&amp;ADDRESS(ROW(),COLUMN(),4),L!$A:$A,0)-1,SL,,)</f>
        <v>Select Minerals/Metals in Scope (*):</v>
      </c>
      <c r="C12" s="111"/>
      <c r="D12" s="370" t="s">
        <v>40</v>
      </c>
      <c r="E12" s="445" t="s">
        <v>18684</v>
      </c>
      <c r="F12" s="446"/>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45" t="s">
        <v>41</v>
      </c>
      <c r="F13" s="446"/>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47"/>
      <c r="C14" s="111"/>
      <c r="D14" s="296"/>
      <c r="E14" s="449"/>
      <c r="F14" s="45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48"/>
      <c r="C15" s="111"/>
      <c r="D15" s="296"/>
      <c r="E15" s="449"/>
      <c r="F15" s="45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2" t="s">
        <v>20164</v>
      </c>
      <c r="E16" s="413"/>
      <c r="F16" s="413"/>
      <c r="G16" s="413"/>
      <c r="H16" s="413"/>
      <c r="I16" s="413"/>
      <c r="J16" s="41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2" t="s">
        <v>20165</v>
      </c>
      <c r="E17" s="413"/>
      <c r="F17" s="413"/>
      <c r="G17" s="413"/>
      <c r="H17" s="413"/>
      <c r="I17" s="413"/>
      <c r="J17" s="41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2" t="s">
        <v>20166</v>
      </c>
      <c r="E18" s="413"/>
      <c r="F18" s="413"/>
      <c r="G18" s="413"/>
      <c r="H18" s="413"/>
      <c r="I18" s="413"/>
      <c r="J18" s="41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2" t="s">
        <v>20162</v>
      </c>
      <c r="E19" s="413"/>
      <c r="F19" s="413"/>
      <c r="G19" s="413"/>
      <c r="H19" s="413"/>
      <c r="I19" s="413"/>
      <c r="J19" s="41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0" t="s">
        <v>20161</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2" t="s">
        <v>20163</v>
      </c>
      <c r="E21" s="413"/>
      <c r="F21" s="413"/>
      <c r="G21" s="413"/>
      <c r="H21" s="413"/>
      <c r="I21" s="413"/>
      <c r="J21" s="41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2" t="s">
        <v>20162</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2" t="s">
        <v>20168</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51" t="s">
        <v>20161</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2" t="s">
        <v>20163</v>
      </c>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3">
        <v>46045</v>
      </c>
      <c r="E26" s="42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18"/>
      <c r="E27" s="41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19" t="str">
        <f ca="1">OFFSET(L!$C$1,MATCH("Declaration"&amp;ADDRESS(ROW(),COLUMN(),4),L!$A:$A,0)-1,SL,,)</f>
        <v>Answer the following questions 1 - 7 based on the declaration scope indicated above</v>
      </c>
      <c r="C28" s="419"/>
      <c r="D28" s="419"/>
      <c r="E28" s="419"/>
      <c r="F28" s="419"/>
      <c r="G28" s="419"/>
      <c r="H28" s="419"/>
      <c r="I28" s="419"/>
      <c r="J28" s="41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00" t="str">
        <f ca="1">OFFSET(L!$C$1,MATCH("Declaration"&amp;ADDRESS(ROW(),COLUMN(),4),L!$A:$A,0)-1,SL,,)</f>
        <v>Answer</v>
      </c>
      <c r="E29" s="400"/>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391" t="s">
        <v>22</v>
      </c>
      <c r="E30" s="392"/>
      <c r="F30" s="8"/>
      <c r="G30" s="393"/>
      <c r="H30" s="394"/>
      <c r="I30" s="394"/>
      <c r="J30" s="395"/>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391" t="s">
        <v>22</v>
      </c>
      <c r="E31" s="392"/>
      <c r="F31" s="8"/>
      <c r="G31" s="393"/>
      <c r="H31" s="394"/>
      <c r="I31" s="394"/>
      <c r="J31" s="395"/>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391" t="s">
        <v>22</v>
      </c>
      <c r="E32" s="392"/>
      <c r="F32" s="8"/>
      <c r="G32" s="393"/>
      <c r="H32" s="394"/>
      <c r="I32" s="394"/>
      <c r="J32" s="395"/>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391" t="s">
        <v>22</v>
      </c>
      <c r="E33" s="392"/>
      <c r="F33" s="8"/>
      <c r="G33" s="393"/>
      <c r="H33" s="394"/>
      <c r="I33" s="394"/>
      <c r="J33" s="395"/>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391" t="s">
        <v>22</v>
      </c>
      <c r="E34" s="392"/>
      <c r="F34" s="8"/>
      <c r="G34" s="393"/>
      <c r="H34" s="394"/>
      <c r="I34" s="394"/>
      <c r="J34" s="395"/>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391" t="s">
        <v>22</v>
      </c>
      <c r="E35" s="392"/>
      <c r="F35" s="8"/>
      <c r="G35" s="393"/>
      <c r="H35" s="394"/>
      <c r="I35" s="394"/>
      <c r="J35" s="395"/>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391"/>
      <c r="E36" s="392"/>
      <c r="F36" s="8"/>
      <c r="G36" s="393"/>
      <c r="H36" s="394"/>
      <c r="I36" s="394"/>
      <c r="J36" s="39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391"/>
      <c r="E37" s="392"/>
      <c r="F37" s="8"/>
      <c r="G37" s="393"/>
      <c r="H37" s="394"/>
      <c r="I37" s="394"/>
      <c r="J37" s="39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391"/>
      <c r="E38" s="392"/>
      <c r="F38" s="8"/>
      <c r="G38" s="393"/>
      <c r="H38" s="394"/>
      <c r="I38" s="394"/>
      <c r="J38" s="39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391"/>
      <c r="E39" s="392"/>
      <c r="F39" s="8"/>
      <c r="G39" s="393"/>
      <c r="H39" s="394"/>
      <c r="I39" s="394"/>
      <c r="J39" s="39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07" t="str">
        <f ca="1">D29</f>
        <v>Answer</v>
      </c>
      <c r="E41" s="407"/>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391"/>
      <c r="E42" s="392"/>
      <c r="F42" s="8"/>
      <c r="G42" s="393"/>
      <c r="H42" s="394"/>
      <c r="I42" s="394"/>
      <c r="J42" s="395"/>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2.5">
      <c r="A43" s="34"/>
      <c r="B43" s="298" t="str">
        <f t="shared" si="37"/>
        <v>Copper</v>
      </c>
      <c r="C43" s="28"/>
      <c r="D43" s="391"/>
      <c r="E43" s="392"/>
      <c r="F43" s="8"/>
      <c r="G43" s="393"/>
      <c r="H43" s="394"/>
      <c r="I43" s="394"/>
      <c r="J43" s="395"/>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391"/>
      <c r="E44" s="392"/>
      <c r="F44" s="8"/>
      <c r="G44" s="393"/>
      <c r="H44" s="394"/>
      <c r="I44" s="394"/>
      <c r="J44" s="395"/>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391"/>
      <c r="E45" s="392"/>
      <c r="F45" s="8"/>
      <c r="G45" s="393"/>
      <c r="H45" s="394"/>
      <c r="I45" s="394"/>
      <c r="J45" s="395"/>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391"/>
      <c r="E46" s="392"/>
      <c r="F46" s="8"/>
      <c r="G46" s="393"/>
      <c r="H46" s="394"/>
      <c r="I46" s="394"/>
      <c r="J46" s="395"/>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391"/>
      <c r="E47" s="392"/>
      <c r="F47" s="8"/>
      <c r="G47" s="393"/>
      <c r="H47" s="394"/>
      <c r="I47" s="394"/>
      <c r="J47" s="395"/>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391"/>
      <c r="E48" s="392"/>
      <c r="F48" s="8"/>
      <c r="G48" s="393"/>
      <c r="H48" s="394"/>
      <c r="I48" s="394"/>
      <c r="J48" s="395"/>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391"/>
      <c r="E49" s="392"/>
      <c r="F49" s="8"/>
      <c r="G49" s="393"/>
      <c r="H49" s="394"/>
      <c r="I49" s="394"/>
      <c r="J49" s="395"/>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391"/>
      <c r="E50" s="392"/>
      <c r="F50" s="8"/>
      <c r="G50" s="393"/>
      <c r="H50" s="394"/>
      <c r="I50" s="394"/>
      <c r="J50" s="395"/>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391"/>
      <c r="E51" s="392"/>
      <c r="F51" s="8"/>
      <c r="G51" s="393"/>
      <c r="H51" s="394"/>
      <c r="I51" s="394"/>
      <c r="J51" s="395"/>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07" t="str">
        <f ca="1">D29</f>
        <v>Answer</v>
      </c>
      <c r="E53" s="407"/>
      <c r="F53" s="14"/>
      <c r="G53" s="37" t="str">
        <f ca="1">G29</f>
        <v>Comments</v>
      </c>
      <c r="H53" s="411"/>
      <c r="I53" s="411"/>
      <c r="J53" s="411"/>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391"/>
      <c r="E54" s="392"/>
      <c r="F54" s="40"/>
      <c r="G54" s="393"/>
      <c r="H54" s="394"/>
      <c r="I54" s="394"/>
      <c r="J54" s="395"/>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391"/>
      <c r="E55" s="392"/>
      <c r="F55" s="40"/>
      <c r="G55" s="393"/>
      <c r="H55" s="394"/>
      <c r="I55" s="394"/>
      <c r="J55" s="395"/>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391"/>
      <c r="E56" s="392"/>
      <c r="F56" s="40"/>
      <c r="G56" s="393"/>
      <c r="H56" s="394"/>
      <c r="I56" s="394"/>
      <c r="J56" s="395"/>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391"/>
      <c r="E57" s="392"/>
      <c r="F57" s="40"/>
      <c r="G57" s="393"/>
      <c r="H57" s="394"/>
      <c r="I57" s="394"/>
      <c r="J57" s="395"/>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391"/>
      <c r="E58" s="392"/>
      <c r="F58" s="40"/>
      <c r="G58" s="393"/>
      <c r="H58" s="394"/>
      <c r="I58" s="394"/>
      <c r="J58" s="395"/>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391"/>
      <c r="E59" s="392"/>
      <c r="F59" s="40"/>
      <c r="G59" s="393"/>
      <c r="H59" s="394"/>
      <c r="I59" s="394"/>
      <c r="J59" s="395"/>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391"/>
      <c r="E60" s="392"/>
      <c r="F60" s="40"/>
      <c r="G60" s="393"/>
      <c r="H60" s="394"/>
      <c r="I60" s="394"/>
      <c r="J60" s="395"/>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391"/>
      <c r="E61" s="392"/>
      <c r="F61" s="40"/>
      <c r="G61" s="393"/>
      <c r="H61" s="394"/>
      <c r="I61" s="394"/>
      <c r="J61" s="395"/>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391"/>
      <c r="E62" s="392"/>
      <c r="F62" s="40"/>
      <c r="G62" s="393"/>
      <c r="H62" s="394"/>
      <c r="I62" s="394"/>
      <c r="J62" s="395"/>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391"/>
      <c r="E63" s="392"/>
      <c r="F63" s="40"/>
      <c r="G63" s="393"/>
      <c r="H63" s="394"/>
      <c r="I63" s="394"/>
      <c r="J63" s="395"/>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07" t="str">
        <f ca="1">D29</f>
        <v>Answer</v>
      </c>
      <c r="E65" s="407"/>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391"/>
      <c r="E66" s="392"/>
      <c r="F66" s="40"/>
      <c r="G66" s="393"/>
      <c r="H66" s="394"/>
      <c r="I66" s="394"/>
      <c r="J66" s="395"/>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391"/>
      <c r="E67" s="392"/>
      <c r="F67" s="40"/>
      <c r="G67" s="393"/>
      <c r="H67" s="394"/>
      <c r="I67" s="394"/>
      <c r="J67" s="395"/>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391"/>
      <c r="E68" s="392"/>
      <c r="F68" s="40"/>
      <c r="G68" s="393"/>
      <c r="H68" s="394"/>
      <c r="I68" s="394"/>
      <c r="J68" s="395"/>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391"/>
      <c r="E69" s="392"/>
      <c r="F69" s="40"/>
      <c r="G69" s="393"/>
      <c r="H69" s="394"/>
      <c r="I69" s="394"/>
      <c r="J69" s="395"/>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391"/>
      <c r="E70" s="392"/>
      <c r="F70" s="40"/>
      <c r="G70" s="393"/>
      <c r="H70" s="394"/>
      <c r="I70" s="394"/>
      <c r="J70" s="395"/>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391"/>
      <c r="E71" s="392"/>
      <c r="F71" s="40"/>
      <c r="G71" s="393"/>
      <c r="H71" s="394"/>
      <c r="I71" s="394"/>
      <c r="J71" s="395"/>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391"/>
      <c r="E72" s="392"/>
      <c r="F72" s="40"/>
      <c r="G72" s="393"/>
      <c r="H72" s="394"/>
      <c r="I72" s="394"/>
      <c r="J72" s="395"/>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391"/>
      <c r="E73" s="392"/>
      <c r="F73" s="40"/>
      <c r="G73" s="393"/>
      <c r="H73" s="394"/>
      <c r="I73" s="394"/>
      <c r="J73" s="395"/>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391"/>
      <c r="E74" s="392"/>
      <c r="F74" s="40"/>
      <c r="G74" s="393"/>
      <c r="H74" s="394"/>
      <c r="I74" s="394"/>
      <c r="J74" s="395"/>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391"/>
      <c r="E75" s="392"/>
      <c r="F75" s="40"/>
      <c r="G75" s="393"/>
      <c r="H75" s="394"/>
      <c r="I75" s="394"/>
      <c r="J75" s="395"/>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07" t="str">
        <f ca="1">D29</f>
        <v>Answer</v>
      </c>
      <c r="E77" s="407"/>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391"/>
      <c r="E78" s="392"/>
      <c r="F78" s="40"/>
      <c r="G78" s="393"/>
      <c r="H78" s="394"/>
      <c r="I78" s="394"/>
      <c r="J78" s="39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391"/>
      <c r="E79" s="392"/>
      <c r="F79" s="40"/>
      <c r="G79" s="393"/>
      <c r="H79" s="394"/>
      <c r="I79" s="394"/>
      <c r="J79" s="395"/>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391"/>
      <c r="E80" s="392"/>
      <c r="F80" s="40"/>
      <c r="G80" s="393"/>
      <c r="H80" s="394"/>
      <c r="I80" s="394"/>
      <c r="J80" s="39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391"/>
      <c r="E81" s="392"/>
      <c r="F81" s="40"/>
      <c r="G81" s="393"/>
      <c r="H81" s="394"/>
      <c r="I81" s="394"/>
      <c r="J81" s="39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391"/>
      <c r="E82" s="392"/>
      <c r="F82" s="40"/>
      <c r="G82" s="393"/>
      <c r="H82" s="394"/>
      <c r="I82" s="394"/>
      <c r="J82" s="395"/>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391"/>
      <c r="E83" s="392"/>
      <c r="F83" s="40"/>
      <c r="G83" s="393"/>
      <c r="H83" s="394"/>
      <c r="I83" s="394"/>
      <c r="J83" s="395"/>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391"/>
      <c r="E84" s="392"/>
      <c r="F84" s="40"/>
      <c r="G84" s="393"/>
      <c r="H84" s="394"/>
      <c r="I84" s="394"/>
      <c r="J84" s="395"/>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391"/>
      <c r="E85" s="392"/>
      <c r="F85" s="40"/>
      <c r="G85" s="393"/>
      <c r="H85" s="394"/>
      <c r="I85" s="394"/>
      <c r="J85" s="395"/>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391"/>
      <c r="E86" s="392"/>
      <c r="F86" s="40"/>
      <c r="G86" s="393"/>
      <c r="H86" s="394"/>
      <c r="I86" s="394"/>
      <c r="J86" s="395"/>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391"/>
      <c r="E87" s="392"/>
      <c r="F87" s="40"/>
      <c r="G87" s="393"/>
      <c r="H87" s="394"/>
      <c r="I87" s="394"/>
      <c r="J87" s="395"/>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07" t="str">
        <f ca="1">D29</f>
        <v>Answer</v>
      </c>
      <c r="E89" s="407"/>
      <c r="F89" s="14"/>
      <c r="G89" s="37" t="str">
        <f ca="1">G29</f>
        <v>Comments</v>
      </c>
      <c r="H89" s="408"/>
      <c r="I89" s="408"/>
      <c r="J89" s="408"/>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391"/>
      <c r="E90" s="392"/>
      <c r="F90" s="40"/>
      <c r="G90" s="393"/>
      <c r="H90" s="394"/>
      <c r="I90" s="394"/>
      <c r="J90" s="39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391"/>
      <c r="E91" s="392"/>
      <c r="F91" s="40"/>
      <c r="G91" s="393"/>
      <c r="H91" s="394"/>
      <c r="I91" s="394"/>
      <c r="J91" s="395"/>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391"/>
      <c r="E92" s="392"/>
      <c r="F92" s="40"/>
      <c r="G92" s="393"/>
      <c r="H92" s="394"/>
      <c r="I92" s="394"/>
      <c r="J92" s="395"/>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391"/>
      <c r="E93" s="392"/>
      <c r="F93" s="40"/>
      <c r="G93" s="393"/>
      <c r="H93" s="394"/>
      <c r="I93" s="394"/>
      <c r="J93" s="395"/>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391"/>
      <c r="E94" s="392"/>
      <c r="F94" s="40"/>
      <c r="G94" s="393"/>
      <c r="H94" s="394"/>
      <c r="I94" s="394"/>
      <c r="J94" s="395"/>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391"/>
      <c r="E95" s="392"/>
      <c r="F95" s="40"/>
      <c r="G95" s="393"/>
      <c r="H95" s="394"/>
      <c r="I95" s="394"/>
      <c r="J95" s="395"/>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391"/>
      <c r="E96" s="392"/>
      <c r="F96" s="40"/>
      <c r="G96" s="393"/>
      <c r="H96" s="394"/>
      <c r="I96" s="394"/>
      <c r="J96" s="395"/>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391"/>
      <c r="E97" s="392"/>
      <c r="F97" s="40"/>
      <c r="G97" s="393"/>
      <c r="H97" s="394"/>
      <c r="I97" s="394"/>
      <c r="J97" s="395"/>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391"/>
      <c r="E98" s="392"/>
      <c r="F98" s="40"/>
      <c r="G98" s="393"/>
      <c r="H98" s="394"/>
      <c r="I98" s="394"/>
      <c r="J98" s="395"/>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391"/>
      <c r="E99" s="392"/>
      <c r="F99" s="40"/>
      <c r="G99" s="393"/>
      <c r="H99" s="394"/>
      <c r="I99" s="394"/>
      <c r="J99" s="395"/>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Has all applicable smelter or processor information received by your company been reported in this declaration?</v>
      </c>
      <c r="C101" s="6"/>
      <c r="D101" s="407" t="str">
        <f ca="1">D29</f>
        <v>Answer</v>
      </c>
      <c r="E101" s="407"/>
      <c r="F101" s="14"/>
      <c r="G101" s="37" t="str">
        <f ca="1">G29</f>
        <v>Comments</v>
      </c>
      <c r="H101" s="408" t="str">
        <f>IF(Q115="(*)","Click here to enter smelter names","")</f>
        <v/>
      </c>
      <c r="I101" s="408"/>
      <c r="J101" s="40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391"/>
      <c r="E102" s="392"/>
      <c r="F102" s="41"/>
      <c r="G102" s="393"/>
      <c r="H102" s="394"/>
      <c r="I102" s="394"/>
      <c r="J102" s="39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391"/>
      <c r="E103" s="392"/>
      <c r="F103" s="41"/>
      <c r="G103" s="393"/>
      <c r="H103" s="394"/>
      <c r="I103" s="394"/>
      <c r="J103" s="39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391"/>
      <c r="E104" s="392"/>
      <c r="F104" s="41"/>
      <c r="G104" s="393"/>
      <c r="H104" s="394"/>
      <c r="I104" s="394"/>
      <c r="J104" s="39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391"/>
      <c r="E105" s="392"/>
      <c r="F105" s="41"/>
      <c r="G105" s="393"/>
      <c r="H105" s="394"/>
      <c r="I105" s="394"/>
      <c r="J105" s="39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391"/>
      <c r="E106" s="392"/>
      <c r="F106" s="41"/>
      <c r="G106" s="393"/>
      <c r="H106" s="394"/>
      <c r="I106" s="394"/>
      <c r="J106" s="39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391"/>
      <c r="E107" s="392"/>
      <c r="F107" s="41"/>
      <c r="G107" s="393"/>
      <c r="H107" s="394"/>
      <c r="I107" s="394"/>
      <c r="J107" s="39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391"/>
      <c r="E108" s="392"/>
      <c r="F108" s="41"/>
      <c r="G108" s="393"/>
      <c r="H108" s="394"/>
      <c r="I108" s="394"/>
      <c r="J108" s="39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391"/>
      <c r="E109" s="392"/>
      <c r="F109" s="41"/>
      <c r="G109" s="393"/>
      <c r="H109" s="394"/>
      <c r="I109" s="394"/>
      <c r="J109" s="39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391"/>
      <c r="E110" s="392"/>
      <c r="F110" s="41"/>
      <c r="G110" s="393"/>
      <c r="H110" s="394"/>
      <c r="I110" s="394"/>
      <c r="J110" s="39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391"/>
      <c r="E111" s="392"/>
      <c r="F111" s="43"/>
      <c r="G111" s="393"/>
      <c r="H111" s="394"/>
      <c r="I111" s="394"/>
      <c r="J111" s="39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6" t="str">
        <f ca="1">OFFSET(L!$C$1,MATCH("Declaration"&amp;ADDRESS(ROW(),COLUMN(),4),L!$A:$A,0)-1,SL,,)</f>
        <v>Answer the Following Questions at a Company Level</v>
      </c>
      <c r="C113" s="406"/>
      <c r="D113" s="406"/>
      <c r="E113" s="406"/>
      <c r="F113" s="406"/>
      <c r="G113" s="406"/>
      <c r="H113" s="406"/>
      <c r="I113" s="406"/>
      <c r="J113" s="406"/>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00" t="str">
        <f ca="1">D29</f>
        <v>Answer</v>
      </c>
      <c r="E114" s="400"/>
      <c r="F114" s="46"/>
      <c r="G114" s="400" t="str">
        <f ca="1">G29</f>
        <v>Comments</v>
      </c>
      <c r="H114" s="400" t="e">
        <f>HLOOKUP(SL,LT,$O114,0)</f>
        <v>#NAME?</v>
      </c>
      <c r="I114" s="40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391"/>
      <c r="E115" s="392"/>
      <c r="F115" s="49"/>
      <c r="G115" s="393"/>
      <c r="H115" s="394"/>
      <c r="I115" s="394"/>
      <c r="J115" s="395"/>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398"/>
      <c r="H116" s="398"/>
      <c r="I116" s="398"/>
      <c r="J116" s="39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391"/>
      <c r="E117" s="392"/>
      <c r="F117" s="49"/>
      <c r="G117" s="401"/>
      <c r="H117" s="402"/>
      <c r="I117" s="402"/>
      <c r="J117" s="403"/>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04"/>
      <c r="E119" s="404"/>
      <c r="F119" s="231"/>
      <c r="G119" s="405"/>
      <c r="H119" s="405"/>
      <c r="I119" s="405"/>
      <c r="J119" s="40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391"/>
      <c r="E120" s="392"/>
      <c r="F120" s="8"/>
      <c r="G120" s="393"/>
      <c r="H120" s="394"/>
      <c r="I120" s="394"/>
      <c r="J120" s="39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391"/>
      <c r="E121" s="392"/>
      <c r="F121" s="8"/>
      <c r="G121" s="393"/>
      <c r="H121" s="394"/>
      <c r="I121" s="394"/>
      <c r="J121" s="39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391"/>
      <c r="E122" s="392"/>
      <c r="F122" s="8"/>
      <c r="G122" s="393"/>
      <c r="H122" s="394"/>
      <c r="I122" s="394"/>
      <c r="J122" s="39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391"/>
      <c r="E123" s="392"/>
      <c r="F123" s="8"/>
      <c r="G123" s="393"/>
      <c r="H123" s="394"/>
      <c r="I123" s="394"/>
      <c r="J123" s="39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391"/>
      <c r="E124" s="392"/>
      <c r="F124" s="8"/>
      <c r="G124" s="393"/>
      <c r="H124" s="394"/>
      <c r="I124" s="394"/>
      <c r="J124" s="39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391"/>
      <c r="E125" s="392"/>
      <c r="F125" s="8"/>
      <c r="G125" s="393"/>
      <c r="H125" s="394"/>
      <c r="I125" s="394"/>
      <c r="J125" s="39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391"/>
      <c r="E126" s="392"/>
      <c r="F126" s="8"/>
      <c r="G126" s="393"/>
      <c r="H126" s="394"/>
      <c r="I126" s="394"/>
      <c r="J126" s="39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391"/>
      <c r="E127" s="392"/>
      <c r="F127" s="8"/>
      <c r="G127" s="393"/>
      <c r="H127" s="394"/>
      <c r="I127" s="394"/>
      <c r="J127" s="39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391"/>
      <c r="E128" s="392"/>
      <c r="F128" s="8"/>
      <c r="G128" s="393"/>
      <c r="H128" s="394"/>
      <c r="I128" s="394"/>
      <c r="J128" s="39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391"/>
      <c r="E129" s="392"/>
      <c r="F129" s="8"/>
      <c r="G129" s="393"/>
      <c r="H129" s="394"/>
      <c r="I129" s="394"/>
      <c r="J129" s="39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391"/>
      <c r="E131" s="392"/>
      <c r="F131" s="49"/>
      <c r="G131" s="393"/>
      <c r="H131" s="394"/>
      <c r="I131" s="394"/>
      <c r="J131" s="395"/>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396"/>
      <c r="E133" s="397"/>
      <c r="F133" s="49"/>
      <c r="G133" s="393"/>
      <c r="H133" s="394"/>
      <c r="I133" s="394"/>
      <c r="J133" s="395"/>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398"/>
      <c r="H134" s="398"/>
      <c r="I134" s="398"/>
      <c r="J134" s="39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391"/>
      <c r="E135" s="392"/>
      <c r="F135" s="49"/>
      <c r="G135" s="393"/>
      <c r="H135" s="394"/>
      <c r="I135" s="394"/>
      <c r="J135" s="395"/>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399"/>
      <c r="H136" s="399"/>
      <c r="I136" s="399"/>
      <c r="J136" s="39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391"/>
      <c r="E137" s="392"/>
      <c r="F137" s="49"/>
      <c r="G137" s="393"/>
      <c r="H137" s="394"/>
      <c r="I137" s="394"/>
      <c r="J137" s="395"/>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388" t="str">
        <f>IF(OR($D$8="",$I$3=""),"","Click here to check required fields completion")</f>
        <v/>
      </c>
      <c r="C138" s="388"/>
      <c r="D138" s="388"/>
      <c r="E138" s="388"/>
      <c r="F138" s="388"/>
      <c r="G138" s="388"/>
      <c r="H138" s="388"/>
      <c r="I138" s="388"/>
      <c r="J138" s="38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389" t="str">
        <f ca="1">OFFSET(L!$C$1,MATCH("General"&amp;"Cpy",L!$A:$A,0)-1,SL,,)</f>
        <v>© 2025 Responsible Minerals Initiative. All rights reserved.</v>
      </c>
      <c r="B139" s="390"/>
      <c r="C139" s="390"/>
      <c r="D139" s="390"/>
      <c r="E139" s="390"/>
      <c r="F139" s="390"/>
      <c r="G139" s="390"/>
      <c r="H139" s="390"/>
      <c r="I139" s="390"/>
      <c r="J139" s="39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A5AFD302-FE69-493F-B182-412FCD6B03AD}"/>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5" t="str">
        <f ca="1">OFFSET(L!$C$1,MATCH("Smelter List"&amp;ADDRESS(ROW(),COLUMN(),4),L!$A:$A,0)-1,SL,,)</f>
        <v>Link to "RMAP Conformant Smelter List"</v>
      </c>
      <c r="K2" s="466"/>
      <c r="L2" s="466"/>
      <c r="M2" s="466"/>
      <c r="N2" s="466"/>
      <c r="O2" s="466"/>
      <c r="P2" s="161"/>
      <c r="Q2" s="162"/>
      <c r="R2" s="163"/>
      <c r="S2" s="163"/>
      <c r="T2" s="163"/>
      <c r="AB2" s="310"/>
      <c r="AH2" s="129" t="s">
        <v>25</v>
      </c>
    </row>
    <row r="3" spans="1:34" s="16" customFormat="1" ht="249.6" customHeight="1">
      <c r="A3" s="200"/>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4"/>
      <c r="G3" s="468" t="str">
        <f ca="1">OFFSET(L!$C$1,MATCH("General"&amp;"Cpy",L!$A:$A,0)-1,SL,,)</f>
        <v>© 2025 Responsible Minerals Initiative. All rights reserved.</v>
      </c>
      <c r="H3" s="469"/>
      <c r="I3" s="470"/>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Stanzwerk AG</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Peter Preisig</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peter.preisig@stanzwerk.com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+41 62 737 5605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Peter Preisig</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peter.preisig@stanzwerk.com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46045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 xml:space="preserve">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f>Declaration!D115</f>
        <v>0</v>
      </c>
      <c r="C94" s="135" t="str">
        <f ca="1">IF(H94=1,J94,I94)</f>
        <v>Complete</v>
      </c>
      <c r="D94" s="318" t="str">
        <f>IF(H94=1,"Click here to answer question (A)","")</f>
        <v/>
      </c>
      <c r="E94" s="16" t="s">
        <v>15</v>
      </c>
      <c r="F94" s="83">
        <f>IF(SUM(F$39:F$48)=0,0,1)</f>
        <v>0</v>
      </c>
      <c r="G94" s="61">
        <f t="shared" si="14"/>
        <v>1</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f>Declaration!D117</f>
        <v>0</v>
      </c>
      <c r="C95" s="135" t="str">
        <f ca="1">IF(H95=1,J95,I95)</f>
        <v>Complete</v>
      </c>
      <c r="D95" s="319" t="str">
        <f>IF(H95=1,"Click here to answer question (B)","")</f>
        <v/>
      </c>
      <c r="E95" s="16" t="s">
        <v>15</v>
      </c>
      <c r="F95" s="83">
        <f t="shared" ref="F95:F111" si="43">F$94</f>
        <v>0</v>
      </c>
      <c r="G95" s="61">
        <f t="shared" si="14"/>
        <v>1</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f>Declaration!D131</f>
        <v>0</v>
      </c>
      <c r="C108" s="135" t="str">
        <f t="shared" ca="1" si="44"/>
        <v>Complete</v>
      </c>
      <c r="D108" s="319" t="str">
        <f>IF(H108=1,"Click here to answer question (D)","")</f>
        <v/>
      </c>
      <c r="E108" s="16" t="s">
        <v>15</v>
      </c>
      <c r="F108" s="83">
        <f t="shared" si="43"/>
        <v>0</v>
      </c>
      <c r="G108" s="61">
        <f t="shared" si="14"/>
        <v>1</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f>Declaration!D133</f>
        <v>0</v>
      </c>
      <c r="C109" s="135" t="str">
        <f t="shared" ca="1" si="44"/>
        <v>Complete</v>
      </c>
      <c r="D109" s="319" t="str">
        <f>IF(H109=1,"Click here to answer question (E)","")</f>
        <v/>
      </c>
      <c r="E109" s="16" t="s">
        <v>15</v>
      </c>
      <c r="F109" s="83">
        <f t="shared" si="43"/>
        <v>0</v>
      </c>
      <c r="G109" s="61">
        <f>IF(B109=0,1,0)</f>
        <v>1</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f>Declaration!D135</f>
        <v>0</v>
      </c>
      <c r="C110" s="135" t="str">
        <f t="shared" ca="1" si="44"/>
        <v>Complete</v>
      </c>
      <c r="D110" s="319" t="str">
        <f>IF(H110=1,"Click here to answer question (F)","")</f>
        <v/>
      </c>
      <c r="E110" s="16" t="s">
        <v>15</v>
      </c>
      <c r="F110" s="83">
        <f t="shared" si="43"/>
        <v>0</v>
      </c>
      <c r="G110" s="61">
        <f>IF(B110=0,1,0)</f>
        <v>1</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f>Declaration!D137</f>
        <v>0</v>
      </c>
      <c r="C111" s="135" t="str">
        <f t="shared" ca="1" si="44"/>
        <v>Complete</v>
      </c>
      <c r="D111" s="319" t="str">
        <f>IF(H111=1,"Click here to answer question (G)","")</f>
        <v/>
      </c>
      <c r="E111" s="16" t="s">
        <v>15</v>
      </c>
      <c r="F111" s="83">
        <f t="shared" si="43"/>
        <v>0</v>
      </c>
      <c r="G111" s="61">
        <f t="shared" si="14"/>
        <v>1</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2" t="str">
        <f ca="1">OFFSET(L!$C$1,MATCH("Mine List"&amp;ADDRESS(ROW(),COLUMN(),4),L!$A:$A,0)-1,SL,,)</f>
        <v>TO BEGIN:</v>
      </c>
      <c r="C2" s="472" t="s">
        <v>19178</v>
      </c>
      <c r="D2" s="472" t="s">
        <v>19178</v>
      </c>
      <c r="E2" s="324"/>
      <c r="F2" s="324"/>
      <c r="G2" s="325"/>
      <c r="H2" s="473"/>
      <c r="I2" s="474"/>
      <c r="J2" s="474"/>
      <c r="K2" s="474"/>
      <c r="L2" s="474"/>
      <c r="M2" s="474"/>
      <c r="N2" s="326"/>
      <c r="O2" s="326"/>
    </row>
    <row r="3" spans="1:19" s="322" customFormat="1" ht="93.95" customHeight="1" thickBot="1">
      <c r="A3" s="358"/>
      <c r="B3" s="475"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19178</v>
      </c>
      <c r="D3" s="475" t="s">
        <v>19178</v>
      </c>
      <c r="E3" s="476" t="s">
        <v>19176</v>
      </c>
      <c r="F3" s="476"/>
      <c r="G3" s="477"/>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9" t="str">
        <f ca="1">OFFSET(L!$C$1,MATCH("Product List"&amp;ADDRESS(ROW(),COLUMN(),4),L!$A:$A,0)-1,SL,,)</f>
        <v>Completion required only if reporting level "Product (or List of Products)" selected on the 'Declaration' worksheet.</v>
      </c>
      <c r="B1" s="480"/>
      <c r="C1" s="480"/>
      <c r="D1" s="480"/>
      <c r="E1" s="480"/>
      <c r="F1" s="480"/>
      <c r="G1" s="106"/>
    </row>
    <row r="2" spans="1:37">
      <c r="A2" s="19"/>
      <c r="B2" s="108"/>
      <c r="C2" s="108"/>
      <c r="D2" s="108"/>
      <c r="E2" s="108"/>
      <c r="F2"/>
      <c r="G2" s="20"/>
    </row>
    <row r="3" spans="1:37">
      <c r="A3" s="19"/>
      <c r="B3" s="108"/>
      <c r="C3" s="108"/>
      <c r="D3" s="108"/>
      <c r="E3" s="108"/>
      <c r="F3" s="108"/>
      <c r="G3" s="20"/>
    </row>
    <row r="4" spans="1:37" ht="15.75" customHeight="1">
      <c r="A4" s="19"/>
      <c r="B4" s="478" t="s">
        <v>47</v>
      </c>
      <c r="C4" s="478"/>
      <c r="D4" s="478"/>
      <c r="E4" s="478"/>
      <c r="F4" s="47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1" t="str">
        <f ca="1">OFFSET(L!$C$1,MATCH("General"&amp;"Cpy",L!$A:$A,0)-1,SL,,)</f>
        <v>© 2025 Responsible Minerals Initiative. All rights reserved.</v>
      </c>
      <c r="C1001" s="481"/>
      <c r="D1001" s="481"/>
      <c r="E1001" s="481"/>
      <c r="F1001" s="481"/>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Preisig Peter</cp:lastModifiedBy>
  <cp:revision/>
  <dcterms:created xsi:type="dcterms:W3CDTF">2010-06-21T21:00:23Z</dcterms:created>
  <dcterms:modified xsi:type="dcterms:W3CDTF">2026-03-10T13:05:25Z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